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drawings/drawing16.xml" ContentType="application/vnd.openxmlformats-officedocument.drawing+xml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285" windowWidth="12120" windowHeight="7050" tabRatio="932"/>
  </bookViews>
  <sheets>
    <sheet name=".01a" sheetId="3" r:id="rId1"/>
    <sheet name=".01b " sheetId="4" r:id="rId2"/>
    <sheet name=".01c" sheetId="5" r:id="rId3"/>
    <sheet name=".02" sheetId="6" r:id="rId4"/>
    <sheet name=".03a" sheetId="7" r:id="rId5"/>
    <sheet name=".04" sheetId="8" state="hidden" r:id="rId6"/>
    <sheet name=".05" sheetId="9" state="hidden" r:id="rId7"/>
    <sheet name=".03b" sheetId="10" r:id="rId8"/>
    <sheet name=".04a" sheetId="11" r:id="rId9"/>
    <sheet name="h.05" sheetId="12" state="hidden" r:id="rId10"/>
    <sheet name="hc4.01&amp;4.02" sheetId="13" state="hidden" r:id="rId11"/>
    <sheet name=".04b" sheetId="14" r:id="rId12"/>
    <sheet name=".05a" sheetId="15" r:id="rId13"/>
    <sheet name=".05b" sheetId="16" r:id="rId14"/>
    <sheet name=".05c" sheetId="17" r:id="rId15"/>
    <sheet name=".06a" sheetId="18" r:id="rId16"/>
    <sheet name=".06b" sheetId="19" r:id="rId17"/>
    <sheet name=".06c" sheetId="21" r:id="rId18"/>
    <sheet name=".06d" sheetId="20" r:id="rId19"/>
  </sheets>
  <externalReferences>
    <externalReference r:id="rId20"/>
    <externalReference r:id="rId21"/>
  </externalReferences>
  <definedNames>
    <definedName name="_xlnm.Print_Area" localSheetId="2">'.01c'!$A$1:$M$58</definedName>
    <definedName name="_xlnm.Print_Area" localSheetId="7">'.03b'!$A$1:$J$61</definedName>
    <definedName name="_xlnm.Print_Area" localSheetId="8">'.04a'!$A$1:$I$90</definedName>
    <definedName name="_xlnm.Print_Area" localSheetId="11">'.04b'!$A$1:$I$76</definedName>
    <definedName name="_xlnm.Print_Area" localSheetId="12">'.05a'!$A$1:$G$57</definedName>
    <definedName name="_xlnm.Print_Area" localSheetId="14">'.05c'!$A$1:$G$59</definedName>
    <definedName name="_xlnm.Print_Area" localSheetId="18">'.06d'!$A$1:$J$18</definedName>
    <definedName name="Recover" localSheetId="17">[2]Macro1!$A$71</definedName>
    <definedName name="Recover">[1]Macro1!$A$71</definedName>
    <definedName name="TableName">"Dummy"</definedName>
    <definedName name="Z_2C045F60_6AB2_44F0_B91E_AB5C1A883BD2_.wvu.Cols" localSheetId="0" hidden="1">'.01a'!#REF!</definedName>
    <definedName name="Z_2C045F60_6AB2_44F0_B91E_AB5C1A883BD2_.wvu.Cols" localSheetId="1" hidden="1">'.01b '!$D:$E</definedName>
    <definedName name="Z_2C045F60_6AB2_44F0_B91E_AB5C1A883BD2_.wvu.Cols" localSheetId="4" hidden="1">'.03a'!#REF!</definedName>
    <definedName name="Z_2C045F60_6AB2_44F0_B91E_AB5C1A883BD2_.wvu.Cols" localSheetId="7" hidden="1">'.03b'!#REF!</definedName>
    <definedName name="Z_2C045F60_6AB2_44F0_B91E_AB5C1A883BD2_.wvu.Cols" localSheetId="12" hidden="1">'.05a'!#REF!</definedName>
    <definedName name="Z_2C045F60_6AB2_44F0_B91E_AB5C1A883BD2_.wvu.Cols" localSheetId="13" hidden="1">'.05b'!#REF!</definedName>
    <definedName name="Z_2C045F60_6AB2_44F0_B91E_AB5C1A883BD2_.wvu.Cols" localSheetId="15" hidden="1">'.06a'!#REF!,'.06a'!#REF!</definedName>
    <definedName name="Z_2C045F60_6AB2_44F0_B91E_AB5C1A883BD2_.wvu.Cols" localSheetId="16" hidden="1">'.06b'!#REF!,'.06b'!#REF!</definedName>
    <definedName name="Z_2C045F60_6AB2_44F0_B91E_AB5C1A883BD2_.wvu.Cols" localSheetId="9" hidden="1">h.05!$C:$C,h.05!$H:$K</definedName>
    <definedName name="Z_2C045F60_6AB2_44F0_B91E_AB5C1A883BD2_.wvu.Cols" localSheetId="10" hidden="1">'hc4.01&amp;4.02'!$T:$T</definedName>
    <definedName name="Z_2C045F60_6AB2_44F0_B91E_AB5C1A883BD2_.wvu.PrintArea" localSheetId="0" hidden="1">'.01a'!$A$2:$J$49</definedName>
    <definedName name="Z_2C045F60_6AB2_44F0_B91E_AB5C1A883BD2_.wvu.PrintArea" localSheetId="1" hidden="1">'.01b '!$A$2:$L$45</definedName>
    <definedName name="Z_2C045F60_6AB2_44F0_B91E_AB5C1A883BD2_.wvu.PrintArea" localSheetId="2" hidden="1">'.01c'!$A$1:$M$72</definedName>
    <definedName name="Z_2C045F60_6AB2_44F0_B91E_AB5C1A883BD2_.wvu.PrintArea" localSheetId="3" hidden="1">'.02'!$A$1:$K$60</definedName>
    <definedName name="Z_2C045F60_6AB2_44F0_B91E_AB5C1A883BD2_.wvu.PrintArea" localSheetId="4" hidden="1">'.03a'!$A$1:$J$60</definedName>
    <definedName name="Z_2C045F60_6AB2_44F0_B91E_AB5C1A883BD2_.wvu.PrintArea" localSheetId="7" hidden="1">'.03b'!$A$1:$J$59</definedName>
    <definedName name="Z_2C045F60_6AB2_44F0_B91E_AB5C1A883BD2_.wvu.PrintArea" localSheetId="8" hidden="1">'.04a'!$A$2:$I$75</definedName>
    <definedName name="Z_2C045F60_6AB2_44F0_B91E_AB5C1A883BD2_.wvu.PrintArea" localSheetId="11" hidden="1">'.04b'!$A$1:$J$77</definedName>
    <definedName name="Z_2C045F60_6AB2_44F0_B91E_AB5C1A883BD2_.wvu.PrintArea" localSheetId="12" hidden="1">'.05a'!$A$2:$H$57</definedName>
    <definedName name="Z_2C045F60_6AB2_44F0_B91E_AB5C1A883BD2_.wvu.PrintArea" localSheetId="14" hidden="1">'.05c'!$A$2:$H$59</definedName>
    <definedName name="Z_2C045F60_6AB2_44F0_B91E_AB5C1A883BD2_.wvu.PrintArea" localSheetId="15" hidden="1">'.06a'!$B$1:$H$60</definedName>
    <definedName name="Z_2C045F60_6AB2_44F0_B91E_AB5C1A883BD2_.wvu.PrintArea" localSheetId="16" hidden="1">'.06b'!$B$1:$I$44</definedName>
    <definedName name="Z_2C045F60_6AB2_44F0_B91E_AB5C1A883BD2_.wvu.PrintArea" localSheetId="18" hidden="1">'.06d'!$A$1:$H$19</definedName>
    <definedName name="Z_2C045F60_6AB2_44F0_B91E_AB5C1A883BD2_.wvu.PrintArea" localSheetId="10" hidden="1">'hc4.01&amp;4.02'!$A$136:$D$144</definedName>
    <definedName name="Z_2C045F60_6AB2_44F0_B91E_AB5C1A883BD2_.wvu.Rows" localSheetId="2" hidden="1">'.01c'!$1:$3,'.01c'!#REF!,'.01c'!#REF!</definedName>
    <definedName name="Z_2C045F60_6AB2_44F0_B91E_AB5C1A883BD2_.wvu.Rows" localSheetId="3" hidden="1">'.02'!$10:$16</definedName>
    <definedName name="Z_2C045F60_6AB2_44F0_B91E_AB5C1A883BD2_.wvu.Rows" localSheetId="5" hidden="1">'.04'!$3:$23,'.04'!$25:$45,'.04'!$47:$68</definedName>
    <definedName name="Z_2C045F60_6AB2_44F0_B91E_AB5C1A883BD2_.wvu.Rows" localSheetId="15" hidden="1">'.06a'!$26:$28,'.06a'!$45:$48</definedName>
    <definedName name="Z_2C045F60_6AB2_44F0_B91E_AB5C1A883BD2_.wvu.Rows" localSheetId="16" hidden="1">'.06b'!$27:$27</definedName>
    <definedName name="Z_2C045F60_6AB2_44F0_B91E_AB5C1A883BD2_.wvu.Rows" localSheetId="10" hidden="1">'hc4.01&amp;4.02'!$7:$12,'hc4.01&amp;4.02'!$20:$22,'hc4.01&amp;4.02'!$24:$26,'hc4.01&amp;4.02'!$28:$30,'hc4.01&amp;4.02'!$32:$34,'hc4.01&amp;4.02'!$36:$37,'hc4.01&amp;4.02'!$40:$42,'hc4.01&amp;4.02'!$44:$46,'hc4.01&amp;4.02'!$48:$50,'hc4.01&amp;4.02'!$52:$54,'hc4.01&amp;4.02'!$56:$57,'hc4.01&amp;4.02'!$60:$61,'hc4.01&amp;4.02'!$98:$99,'hc4.01&amp;4.02'!$104:$105</definedName>
    <definedName name="Z_F1F7BD3E_FC2C_462F_A022_5270024FE9F6_.wvu.Cols" localSheetId="4" hidden="1">'.03a'!#REF!</definedName>
    <definedName name="Z_F1F7BD3E_FC2C_462F_A022_5270024FE9F6_.wvu.Cols" localSheetId="7" hidden="1">'.03b'!#REF!</definedName>
    <definedName name="Z_F1F7BD3E_FC2C_462F_A022_5270024FE9F6_.wvu.PrintArea" localSheetId="18" hidden="1">'.06d'!$A$1:$J$16</definedName>
    <definedName name="Z_F4665436_DFC3_47B1_A482_DE3E62B43168_.wvu.Cols" localSheetId="1" hidden="1">'.01b '!#REF!</definedName>
    <definedName name="Z_F4665436_DFC3_47B1_A482_DE3E62B43168_.wvu.Cols" localSheetId="4" hidden="1">'.03a'!#REF!,'.03a'!#REF!,'.03a'!#REF!</definedName>
    <definedName name="Z_F4665436_DFC3_47B1_A482_DE3E62B43168_.wvu.Cols" localSheetId="8" hidden="1">'.04a'!#REF!,'.04a'!#REF!,'.04a'!#REF!</definedName>
    <definedName name="Z_F4665436_DFC3_47B1_A482_DE3E62B43168_.wvu.Cols" localSheetId="9" hidden="1">h.05!$C:$C,h.05!$H:$K</definedName>
    <definedName name="Z_F4665436_DFC3_47B1_A482_DE3E62B43168_.wvu.Cols" localSheetId="10" hidden="1">'hc4.01&amp;4.02'!$T:$T</definedName>
    <definedName name="Z_F4665436_DFC3_47B1_A482_DE3E62B43168_.wvu.PrintArea" localSheetId="1" hidden="1">'.01b '!$B$2:$H$55</definedName>
    <definedName name="Z_F4665436_DFC3_47B1_A482_DE3E62B43168_.wvu.PrintArea" localSheetId="2" hidden="1">'.01c'!$B$1:$L$73</definedName>
    <definedName name="Z_F4665436_DFC3_47B1_A482_DE3E62B43168_.wvu.PrintArea" localSheetId="4" hidden="1">'.03a'!$B$2:$C$60</definedName>
    <definedName name="Z_F4665436_DFC3_47B1_A482_DE3E62B43168_.wvu.PrintArea" localSheetId="8" hidden="1">'.04a'!$B$2:$D$57</definedName>
    <definedName name="Z_F4665436_DFC3_47B1_A482_DE3E62B43168_.wvu.PrintArea" localSheetId="12" hidden="1">'.05a'!$B$2:$G$57</definedName>
    <definedName name="Z_F4665436_DFC3_47B1_A482_DE3E62B43168_.wvu.PrintArea" localSheetId="14" hidden="1">'.05c'!$B$2:$G$59</definedName>
    <definedName name="Z_F4665436_DFC3_47B1_A482_DE3E62B43168_.wvu.PrintArea" localSheetId="10" hidden="1">'hc4.01&amp;4.02'!$A$136:$D$144</definedName>
    <definedName name="Z_F4665436_DFC3_47B1_A482_DE3E62B43168_.wvu.Rows" localSheetId="1" hidden="1">'.01b '!#REF!</definedName>
    <definedName name="Z_F4665436_DFC3_47B1_A482_DE3E62B43168_.wvu.Rows" localSheetId="5" hidden="1">'.04'!$3:$23,'.04'!$25:$45,'.04'!$47:$68</definedName>
    <definedName name="Z_F4665436_DFC3_47B1_A482_DE3E62B43168_.wvu.Rows" localSheetId="10" hidden="1">'hc4.01&amp;4.02'!$7:$12,'hc4.01&amp;4.02'!$20:$22,'hc4.01&amp;4.02'!$24:$26,'hc4.01&amp;4.02'!$28:$30,'hc4.01&amp;4.02'!$32:$34,'hc4.01&amp;4.02'!$36:$37,'hc4.01&amp;4.02'!$40:$42,'hc4.01&amp;4.02'!$44:$46,'hc4.01&amp;4.02'!$48:$50,'hc4.01&amp;4.02'!$52:$54,'hc4.01&amp;4.02'!$56:$57,'hc4.01&amp;4.02'!$60:$61,'hc4.01&amp;4.02'!$98:$99,'hc4.01&amp;4.02'!$104:$105</definedName>
  </definedNames>
  <calcPr calcId="145621"/>
  <customWorkbookViews>
    <customWorkbookView name="Administrator - Personal View" guid="{F1F7BD3E-FC2C-462F-A022-5270024FE9F6}" mergeInterval="0" personalView="1" maximized="1" windowWidth="1239" windowHeight="714" tabRatio="932" activeSheetId="20"/>
    <customWorkbookView name="theodore_eu - Personal View" guid="{F4665436-DFC3-47B1-A482-DE3E62B43168}" mergeInterval="0" personalView="1" maximized="1" windowWidth="1676" windowHeight="825" activeSheetId="4"/>
    <customWorkbookView name="Travis_eu - Personal View" guid="{2C045F60-6AB2-44F0-B91E-AB5C1A883BD2}" mergeInterval="0" personalView="1" maximized="1" windowWidth="944" windowHeight="757" tabRatio="932" activeSheetId="11"/>
  </customWorkbookViews>
</workbook>
</file>

<file path=xl/calcChain.xml><?xml version="1.0" encoding="utf-8"?>
<calcChain xmlns="http://schemas.openxmlformats.org/spreadsheetml/2006/main">
  <c r="C37" i="21" l="1"/>
  <c r="C36" i="21"/>
  <c r="C35" i="21"/>
  <c r="C34" i="21"/>
  <c r="C33" i="21"/>
  <c r="C32" i="21"/>
  <c r="C28" i="21"/>
  <c r="C27" i="21"/>
  <c r="C23" i="21"/>
  <c r="C22" i="21"/>
  <c r="C21" i="21"/>
  <c r="C20" i="21"/>
  <c r="C19" i="21"/>
  <c r="C18" i="21"/>
  <c r="C17" i="21"/>
  <c r="C16" i="21"/>
  <c r="E13" i="21"/>
  <c r="D13" i="21"/>
  <c r="C13" i="21" l="1"/>
  <c r="I13" i="20"/>
  <c r="H30" i="4" l="1"/>
  <c r="H26" i="4"/>
  <c r="H22" i="4"/>
  <c r="H18" i="4"/>
  <c r="H14" i="4"/>
  <c r="F39" i="3"/>
  <c r="F38" i="3"/>
  <c r="F35" i="3"/>
  <c r="F34" i="3"/>
  <c r="F29" i="3"/>
  <c r="F25" i="3"/>
  <c r="F21" i="3"/>
  <c r="F17" i="3"/>
  <c r="F13" i="3"/>
  <c r="E22" i="6"/>
  <c r="E21" i="6"/>
  <c r="E20" i="6"/>
  <c r="E19" i="6"/>
  <c r="E18" i="6" s="1"/>
  <c r="I44" i="5"/>
  <c r="I45" i="5"/>
  <c r="K45" i="5" s="1"/>
  <c r="I46" i="5"/>
  <c r="I47" i="5"/>
  <c r="K47" i="5" s="1"/>
  <c r="I48" i="5"/>
  <c r="K44" i="5"/>
  <c r="K46" i="5"/>
  <c r="K48" i="5"/>
  <c r="F33" i="3" l="1"/>
  <c r="F37" i="3"/>
  <c r="G34" i="16"/>
  <c r="I56" i="5" l="1"/>
  <c r="K56" i="5" s="1"/>
  <c r="I55" i="5"/>
  <c r="K55" i="5" s="1"/>
  <c r="I54" i="5"/>
  <c r="K54" i="5" s="1"/>
  <c r="I53" i="5"/>
  <c r="K53" i="5" s="1"/>
  <c r="I52" i="5"/>
  <c r="K52" i="5" s="1"/>
  <c r="I51" i="5"/>
  <c r="K51" i="5" s="1"/>
  <c r="H50" i="5"/>
  <c r="G50" i="5"/>
  <c r="F50" i="5"/>
  <c r="K38" i="4"/>
  <c r="K39" i="4"/>
  <c r="K34" i="4"/>
  <c r="K35" i="4"/>
  <c r="K32" i="4"/>
  <c r="K28" i="4"/>
  <c r="K24" i="4"/>
  <c r="K20" i="4"/>
  <c r="K36" i="4" s="1"/>
  <c r="K16" i="4"/>
  <c r="J54" i="5" l="1"/>
  <c r="J52" i="5"/>
  <c r="J56" i="5"/>
  <c r="K40" i="4"/>
  <c r="J51" i="5"/>
  <c r="J53" i="5"/>
  <c r="J55" i="5"/>
  <c r="I50" i="5"/>
  <c r="K50" i="5" s="1"/>
  <c r="G13" i="20"/>
  <c r="J50" i="5" l="1"/>
  <c r="F34" i="16"/>
  <c r="I16" i="5" l="1"/>
  <c r="K16" i="5" s="1"/>
  <c r="I15" i="5"/>
  <c r="K15" i="5" s="1"/>
  <c r="I14" i="5"/>
  <c r="K14" i="5" s="1"/>
  <c r="I13" i="5"/>
  <c r="K13" i="5" s="1"/>
  <c r="I12" i="5"/>
  <c r="K12" i="5" s="1"/>
  <c r="I11" i="5"/>
  <c r="K11" i="5" s="1"/>
  <c r="H10" i="5"/>
  <c r="G10" i="5"/>
  <c r="F10" i="5"/>
  <c r="I43" i="5"/>
  <c r="K43" i="5" s="1"/>
  <c r="G42" i="5"/>
  <c r="F42" i="5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H34" i="5"/>
  <c r="G34" i="5"/>
  <c r="F34" i="5"/>
  <c r="J32" i="5"/>
  <c r="J28" i="5"/>
  <c r="J29" i="5"/>
  <c r="K29" i="5"/>
  <c r="J30" i="5"/>
  <c r="J31" i="5"/>
  <c r="K31" i="5"/>
  <c r="K27" i="5"/>
  <c r="F26" i="5"/>
  <c r="H26" i="5"/>
  <c r="G26" i="5"/>
  <c r="G18" i="5"/>
  <c r="H18" i="5"/>
  <c r="F18" i="5"/>
  <c r="I24" i="5"/>
  <c r="J24" i="5" s="1"/>
  <c r="I20" i="5"/>
  <c r="I21" i="5"/>
  <c r="J21" i="5" s="1"/>
  <c r="I22" i="5"/>
  <c r="K22" i="5" s="1"/>
  <c r="I23" i="5"/>
  <c r="J23" i="5" s="1"/>
  <c r="I19" i="5"/>
  <c r="I10" i="5" l="1"/>
  <c r="I18" i="5"/>
  <c r="I42" i="5"/>
  <c r="K21" i="5"/>
  <c r="K20" i="5"/>
  <c r="J20" i="5"/>
  <c r="K10" i="5"/>
  <c r="J11" i="5"/>
  <c r="J15" i="5"/>
  <c r="J13" i="5"/>
  <c r="J10" i="5"/>
  <c r="J12" i="5"/>
  <c r="J14" i="5"/>
  <c r="J16" i="5"/>
  <c r="J43" i="5"/>
  <c r="J47" i="5"/>
  <c r="J42" i="5"/>
  <c r="J45" i="5"/>
  <c r="K42" i="5"/>
  <c r="J37" i="5"/>
  <c r="J44" i="5"/>
  <c r="J46" i="5"/>
  <c r="J48" i="5"/>
  <c r="I34" i="5"/>
  <c r="K34" i="5" s="1"/>
  <c r="J35" i="5"/>
  <c r="J39" i="5"/>
  <c r="J36" i="5"/>
  <c r="J38" i="5"/>
  <c r="J40" i="5"/>
  <c r="K32" i="5"/>
  <c r="K30" i="5"/>
  <c r="K28" i="5"/>
  <c r="I26" i="5"/>
  <c r="J27" i="5"/>
  <c r="J26" i="5"/>
  <c r="J22" i="5"/>
  <c r="K24" i="5"/>
  <c r="K23" i="5"/>
  <c r="H33" i="3"/>
  <c r="H34" i="3"/>
  <c r="H35" i="3"/>
  <c r="H37" i="3"/>
  <c r="H38" i="3"/>
  <c r="H39" i="3"/>
  <c r="G33" i="3"/>
  <c r="J34" i="4"/>
  <c r="J35" i="4"/>
  <c r="J36" i="4"/>
  <c r="J38" i="4"/>
  <c r="J39" i="4"/>
  <c r="J40" i="4"/>
  <c r="G34" i="3"/>
  <c r="G35" i="3"/>
  <c r="D10" i="14"/>
  <c r="C8" i="11"/>
  <c r="D12" i="7"/>
  <c r="D23" i="10"/>
  <c r="D22" i="10"/>
  <c r="D13" i="10"/>
  <c r="D45" i="7"/>
  <c r="D37" i="7"/>
  <c r="D33" i="7"/>
  <c r="D16" i="7"/>
  <c r="D25" i="7"/>
  <c r="D29" i="7"/>
  <c r="D41" i="7"/>
  <c r="D53" i="7"/>
  <c r="D21" i="7"/>
  <c r="F18" i="14"/>
  <c r="F17" i="14"/>
  <c r="F16" i="14"/>
  <c r="F15" i="14"/>
  <c r="K26" i="5"/>
  <c r="I40" i="4"/>
  <c r="I39" i="4"/>
  <c r="I36" i="4"/>
  <c r="I35" i="4"/>
  <c r="G39" i="3"/>
  <c r="G38" i="3"/>
  <c r="I38" i="4"/>
  <c r="I34" i="4"/>
  <c r="G37" i="3"/>
  <c r="D34" i="16"/>
  <c r="E13" i="15"/>
  <c r="F13" i="15"/>
  <c r="G13" i="15"/>
  <c r="D17" i="15"/>
  <c r="D13" i="15"/>
  <c r="D23" i="15"/>
  <c r="G37" i="18"/>
  <c r="F37" i="18"/>
  <c r="E37" i="18"/>
  <c r="D37" i="18"/>
  <c r="G30" i="18"/>
  <c r="F30" i="18"/>
  <c r="E30" i="18"/>
  <c r="D30" i="18"/>
  <c r="G15" i="18"/>
  <c r="F15" i="18"/>
  <c r="D15" i="18"/>
  <c r="E13" i="18"/>
  <c r="D34" i="19"/>
  <c r="D33" i="19"/>
  <c r="D32" i="19"/>
  <c r="D31" i="19"/>
  <c r="D30" i="19"/>
  <c r="F29" i="19"/>
  <c r="E29" i="19"/>
  <c r="D29" i="19"/>
  <c r="D26" i="19"/>
  <c r="D25" i="19"/>
  <c r="D24" i="19"/>
  <c r="D23" i="19" s="1"/>
  <c r="F23" i="19"/>
  <c r="E23" i="19"/>
  <c r="D21" i="19"/>
  <c r="D20" i="19"/>
  <c r="D19" i="19"/>
  <c r="D18" i="19"/>
  <c r="F17" i="19"/>
  <c r="E17" i="19"/>
  <c r="D17" i="19" s="1"/>
  <c r="D16" i="19"/>
  <c r="D15" i="19"/>
  <c r="D14" i="19"/>
  <c r="F13" i="19"/>
  <c r="D53" i="10"/>
  <c r="D14" i="10"/>
  <c r="D45" i="10"/>
  <c r="D41" i="10"/>
  <c r="D37" i="10"/>
  <c r="D33" i="10"/>
  <c r="D29" i="10"/>
  <c r="D25" i="10"/>
  <c r="D21" i="10"/>
  <c r="D16" i="10"/>
  <c r="D12" i="10" s="1"/>
  <c r="D35" i="3"/>
  <c r="E35" i="3"/>
  <c r="D34" i="3"/>
  <c r="E34" i="3"/>
  <c r="D36" i="4"/>
  <c r="E36" i="4"/>
  <c r="F36" i="4"/>
  <c r="G36" i="4"/>
  <c r="D35" i="4"/>
  <c r="E35" i="4"/>
  <c r="F35" i="4"/>
  <c r="G35" i="4"/>
  <c r="G18" i="4"/>
  <c r="D18" i="4"/>
  <c r="E18" i="4"/>
  <c r="F18" i="4"/>
  <c r="F14" i="4"/>
  <c r="G14" i="4"/>
  <c r="G34" i="4"/>
  <c r="E14" i="4"/>
  <c r="E34" i="4"/>
  <c r="D14" i="4"/>
  <c r="D34" i="4"/>
  <c r="D39" i="3"/>
  <c r="E39" i="3"/>
  <c r="D38" i="3"/>
  <c r="E38" i="3"/>
  <c r="D25" i="3"/>
  <c r="E25" i="3"/>
  <c r="D21" i="3"/>
  <c r="E21" i="3"/>
  <c r="D13" i="3"/>
  <c r="E13" i="3"/>
  <c r="D17" i="3"/>
  <c r="D33" i="3" s="1"/>
  <c r="E17" i="3"/>
  <c r="E33" i="3"/>
  <c r="E29" i="3"/>
  <c r="D29" i="3"/>
  <c r="K19" i="5"/>
  <c r="J19" i="5"/>
  <c r="E37" i="3"/>
  <c r="D37" i="3"/>
  <c r="E40" i="4"/>
  <c r="E39" i="4"/>
  <c r="D30" i="4"/>
  <c r="E30" i="4"/>
  <c r="F30" i="4"/>
  <c r="G30" i="4"/>
  <c r="F26" i="4"/>
  <c r="G26" i="4"/>
  <c r="J52" i="17"/>
  <c r="D7" i="13"/>
  <c r="E7" i="13"/>
  <c r="G7" i="13"/>
  <c r="H7" i="13"/>
  <c r="H8" i="13"/>
  <c r="H9" i="13"/>
  <c r="H10" i="13"/>
  <c r="H11" i="13"/>
  <c r="D13" i="13"/>
  <c r="E13" i="13"/>
  <c r="H13" i="13"/>
  <c r="H14" i="13"/>
  <c r="U14" i="13"/>
  <c r="Y14" i="13"/>
  <c r="H15" i="13"/>
  <c r="Y15" i="13"/>
  <c r="H16" i="13"/>
  <c r="Y16" i="13"/>
  <c r="H17" i="13"/>
  <c r="E19" i="13"/>
  <c r="Y19" i="13"/>
  <c r="D20" i="13"/>
  <c r="E20" i="13"/>
  <c r="Y20" i="13"/>
  <c r="D21" i="13"/>
  <c r="E21" i="13"/>
  <c r="Y21" i="13"/>
  <c r="Y22" i="13"/>
  <c r="D23" i="13"/>
  <c r="Y23" i="13"/>
  <c r="G24" i="13"/>
  <c r="G20" i="13"/>
  <c r="H20" i="13" s="1"/>
  <c r="Y24" i="13"/>
  <c r="G25" i="13"/>
  <c r="H25" i="13"/>
  <c r="Y25" i="13"/>
  <c r="Y26" i="13"/>
  <c r="D27" i="13"/>
  <c r="H27" i="13"/>
  <c r="Y27" i="13"/>
  <c r="H28" i="13"/>
  <c r="Y28" i="13"/>
  <c r="H29" i="13"/>
  <c r="Y29" i="13"/>
  <c r="Y30" i="13"/>
  <c r="D31" i="13"/>
  <c r="H31" i="13"/>
  <c r="H32" i="13"/>
  <c r="Y32" i="13"/>
  <c r="H33" i="13"/>
  <c r="Y33" i="13"/>
  <c r="Y34" i="13"/>
  <c r="D35" i="13"/>
  <c r="H35" i="13" s="1"/>
  <c r="H36" i="13"/>
  <c r="Y36" i="13"/>
  <c r="H37" i="13"/>
  <c r="Y37" i="13"/>
  <c r="Y38" i="13"/>
  <c r="E39" i="13"/>
  <c r="Y39" i="13"/>
  <c r="D40" i="13"/>
  <c r="E40" i="13"/>
  <c r="G40" i="13"/>
  <c r="H40" i="13"/>
  <c r="Y40" i="13"/>
  <c r="D41" i="13"/>
  <c r="E41" i="13"/>
  <c r="G41" i="13"/>
  <c r="H41" i="13" s="1"/>
  <c r="Y41" i="13"/>
  <c r="Y42" i="13"/>
  <c r="D43" i="13"/>
  <c r="H43" i="13" s="1"/>
  <c r="Y43" i="13"/>
  <c r="H44" i="13"/>
  <c r="Y44" i="13"/>
  <c r="H45" i="13"/>
  <c r="Y45" i="13"/>
  <c r="Y46" i="13"/>
  <c r="D47" i="13"/>
  <c r="H47" i="13" s="1"/>
  <c r="H48" i="13"/>
  <c r="Y48" i="13"/>
  <c r="H49" i="13"/>
  <c r="Y49" i="13"/>
  <c r="Y50" i="13"/>
  <c r="G51" i="13"/>
  <c r="D51" i="13"/>
  <c r="H52" i="13"/>
  <c r="Y52" i="13"/>
  <c r="H53" i="13"/>
  <c r="Y53" i="13"/>
  <c r="Y54" i="13"/>
  <c r="D55" i="13"/>
  <c r="H55" i="13" s="1"/>
  <c r="Y55" i="13"/>
  <c r="H56" i="13"/>
  <c r="Y56" i="13"/>
  <c r="H57" i="13"/>
  <c r="Y57" i="13"/>
  <c r="Y58" i="13"/>
  <c r="Y59" i="13"/>
  <c r="D62" i="13"/>
  <c r="H62" i="13"/>
  <c r="D63" i="13"/>
  <c r="H63" i="13"/>
  <c r="E65" i="13"/>
  <c r="G65" i="13"/>
  <c r="Y65" i="13"/>
  <c r="Y66" i="13"/>
  <c r="D68" i="13"/>
  <c r="H68" i="13"/>
  <c r="Y68" i="13"/>
  <c r="Y69" i="13"/>
  <c r="D71" i="13"/>
  <c r="H71" i="13"/>
  <c r="Y71" i="13"/>
  <c r="Y72" i="13"/>
  <c r="E84" i="13"/>
  <c r="G84" i="13"/>
  <c r="D85" i="13"/>
  <c r="H85" i="13"/>
  <c r="D86" i="13"/>
  <c r="H86" i="13"/>
  <c r="E88" i="13"/>
  <c r="G88" i="13"/>
  <c r="D89" i="13"/>
  <c r="H89" i="13"/>
  <c r="D90" i="13"/>
  <c r="H90" i="13"/>
  <c r="E92" i="13"/>
  <c r="G92" i="13"/>
  <c r="D93" i="13"/>
  <c r="H93" i="13"/>
  <c r="D94" i="13"/>
  <c r="H94" i="13"/>
  <c r="H97" i="13"/>
  <c r="Y97" i="13"/>
  <c r="H100" i="13"/>
  <c r="H101" i="13"/>
  <c r="H103" i="13"/>
  <c r="Y103" i="13"/>
  <c r="Y104" i="13"/>
  <c r="H106" i="13"/>
  <c r="Y106" i="13"/>
  <c r="H107" i="13"/>
  <c r="Y107" i="13"/>
  <c r="Y108" i="13"/>
  <c r="H109" i="13"/>
  <c r="H110" i="13"/>
  <c r="H111" i="13"/>
  <c r="H113" i="13"/>
  <c r="H114" i="13"/>
  <c r="H115" i="13"/>
  <c r="H117" i="13"/>
  <c r="H118" i="13"/>
  <c r="H119" i="13"/>
  <c r="A1" i="12"/>
  <c r="D7" i="12"/>
  <c r="E7" i="12"/>
  <c r="F7" i="12"/>
  <c r="G7" i="12"/>
  <c r="H7" i="12"/>
  <c r="I7" i="12"/>
  <c r="J7" i="12"/>
  <c r="K7" i="12"/>
  <c r="M7" i="12"/>
  <c r="D10" i="12"/>
  <c r="E10" i="12"/>
  <c r="F10" i="12"/>
  <c r="G10" i="12"/>
  <c r="H10" i="12"/>
  <c r="I10" i="12"/>
  <c r="J10" i="12"/>
  <c r="K10" i="12"/>
  <c r="M10" i="12"/>
  <c r="D13" i="12"/>
  <c r="E13" i="12"/>
  <c r="F13" i="12"/>
  <c r="G13" i="12"/>
  <c r="H13" i="12"/>
  <c r="I13" i="12"/>
  <c r="J13" i="12"/>
  <c r="K13" i="12"/>
  <c r="M13" i="12"/>
  <c r="D16" i="12"/>
  <c r="E16" i="12"/>
  <c r="F16" i="12"/>
  <c r="G16" i="12"/>
  <c r="H16" i="12"/>
  <c r="I16" i="12"/>
  <c r="J16" i="12"/>
  <c r="K16" i="12"/>
  <c r="M16" i="12"/>
  <c r="C18" i="12"/>
  <c r="D18" i="12"/>
  <c r="D19" i="12" s="1"/>
  <c r="E18" i="12"/>
  <c r="E19" i="12" s="1"/>
  <c r="F18" i="12"/>
  <c r="G18" i="12"/>
  <c r="G19" i="12"/>
  <c r="H18" i="12"/>
  <c r="H19" i="12"/>
  <c r="I18" i="12"/>
  <c r="I19" i="12"/>
  <c r="J18" i="12"/>
  <c r="J19" i="12"/>
  <c r="K18" i="12"/>
  <c r="K19" i="12"/>
  <c r="L18" i="12"/>
  <c r="M18" i="12"/>
  <c r="M19" i="12" s="1"/>
  <c r="A53" i="12"/>
  <c r="A1" i="9"/>
  <c r="H7" i="9"/>
  <c r="H8" i="9"/>
  <c r="H9" i="9"/>
  <c r="H10" i="9"/>
  <c r="H11" i="9"/>
  <c r="H14" i="9"/>
  <c r="H15" i="9"/>
  <c r="H16" i="9"/>
  <c r="H17" i="9"/>
  <c r="H18" i="9"/>
  <c r="H21" i="9"/>
  <c r="H22" i="9"/>
  <c r="H23" i="9"/>
  <c r="H24" i="9"/>
  <c r="H25" i="9"/>
  <c r="H28" i="9"/>
  <c r="H29" i="9"/>
  <c r="H30" i="9"/>
  <c r="H31" i="9"/>
  <c r="H32" i="9"/>
  <c r="H35" i="9"/>
  <c r="H36" i="9"/>
  <c r="H37" i="9"/>
  <c r="H38" i="9"/>
  <c r="H39" i="9"/>
  <c r="D43" i="9"/>
  <c r="E43" i="9"/>
  <c r="F43" i="9"/>
  <c r="G43" i="9"/>
  <c r="D44" i="9"/>
  <c r="H44" i="9"/>
  <c r="E44" i="9"/>
  <c r="F44" i="9"/>
  <c r="G44" i="9"/>
  <c r="D45" i="9"/>
  <c r="H45" i="9"/>
  <c r="E45" i="9"/>
  <c r="F45" i="9"/>
  <c r="G45" i="9"/>
  <c r="D46" i="9"/>
  <c r="H46" i="9"/>
  <c r="E46" i="9"/>
  <c r="F46" i="9"/>
  <c r="G46" i="9"/>
  <c r="D47" i="9"/>
  <c r="H47" i="9"/>
  <c r="E47" i="9"/>
  <c r="F47" i="9"/>
  <c r="G47" i="9"/>
  <c r="A1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D21" i="8"/>
  <c r="H21" i="8" s="1"/>
  <c r="E21" i="8"/>
  <c r="F21" i="8"/>
  <c r="G21" i="8"/>
  <c r="D22" i="8"/>
  <c r="E22" i="8"/>
  <c r="H22" i="8" s="1"/>
  <c r="F22" i="8"/>
  <c r="G22" i="8"/>
  <c r="D23" i="8"/>
  <c r="E23" i="8"/>
  <c r="F23" i="8"/>
  <c r="G23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D43" i="8"/>
  <c r="H43" i="8" s="1"/>
  <c r="E43" i="8"/>
  <c r="F43" i="8"/>
  <c r="G43" i="8"/>
  <c r="D44" i="8"/>
  <c r="E44" i="8"/>
  <c r="F44" i="8"/>
  <c r="G44" i="8"/>
  <c r="H44" i="8" s="1"/>
  <c r="D45" i="8"/>
  <c r="E45" i="8"/>
  <c r="F45" i="8"/>
  <c r="G45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D65" i="8"/>
  <c r="E65" i="8"/>
  <c r="F65" i="8"/>
  <c r="G65" i="8"/>
  <c r="D66" i="8"/>
  <c r="E66" i="8"/>
  <c r="F66" i="8"/>
  <c r="G66" i="8"/>
  <c r="D67" i="8"/>
  <c r="E67" i="8"/>
  <c r="F67" i="8"/>
  <c r="H67" i="8" s="1"/>
  <c r="G67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D88" i="8"/>
  <c r="E88" i="8"/>
  <c r="F88" i="8"/>
  <c r="G88" i="8"/>
  <c r="H88" i="8" s="1"/>
  <c r="D89" i="8"/>
  <c r="E89" i="8"/>
  <c r="H89" i="8" s="1"/>
  <c r="F89" i="8"/>
  <c r="G89" i="8"/>
  <c r="D90" i="8"/>
  <c r="E90" i="8"/>
  <c r="F90" i="8"/>
  <c r="G90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D110" i="8"/>
  <c r="H110" i="8" s="1"/>
  <c r="E110" i="8"/>
  <c r="F110" i="8"/>
  <c r="G110" i="8"/>
  <c r="D111" i="8"/>
  <c r="H111" i="8" s="1"/>
  <c r="E111" i="8"/>
  <c r="F111" i="8"/>
  <c r="G111" i="8"/>
  <c r="D112" i="8"/>
  <c r="E112" i="8"/>
  <c r="F112" i="8"/>
  <c r="G112" i="8"/>
  <c r="D22" i="4"/>
  <c r="E22" i="4"/>
  <c r="D26" i="4"/>
  <c r="D38" i="4" s="1"/>
  <c r="E26" i="4"/>
  <c r="E38" i="4" s="1"/>
  <c r="F19" i="12"/>
  <c r="H23" i="13"/>
  <c r="D84" i="13"/>
  <c r="H84" i="13" s="1"/>
  <c r="H24" i="13"/>
  <c r="D92" i="13"/>
  <c r="H92" i="13" s="1"/>
  <c r="H43" i="9"/>
  <c r="D19" i="13"/>
  <c r="H19" i="13" s="1"/>
  <c r="J18" i="5"/>
  <c r="D65" i="13"/>
  <c r="H65" i="8"/>
  <c r="K18" i="5"/>
  <c r="F38" i="4"/>
  <c r="G38" i="4"/>
  <c r="H65" i="13"/>
  <c r="G21" i="13"/>
  <c r="H21" i="13"/>
  <c r="D88" i="13"/>
  <c r="H88" i="13" s="1"/>
  <c r="F34" i="4"/>
  <c r="H51" i="13"/>
  <c r="D39" i="13"/>
  <c r="H39" i="13"/>
  <c r="H112" i="8"/>
  <c r="H45" i="8"/>
  <c r="H23" i="8"/>
  <c r="D59" i="13"/>
  <c r="H59" i="13" s="1"/>
  <c r="H90" i="8"/>
  <c r="H66" i="8"/>
  <c r="G13" i="18" l="1"/>
  <c r="D13" i="18"/>
  <c r="D13" i="19"/>
  <c r="E13" i="19"/>
  <c r="J34" i="5"/>
  <c r="F22" i="4" l="1"/>
  <c r="G22" i="4"/>
</calcChain>
</file>

<file path=xl/sharedStrings.xml><?xml version="1.0" encoding="utf-8"?>
<sst xmlns="http://schemas.openxmlformats.org/spreadsheetml/2006/main" count="889" uniqueCount="347">
  <si>
    <t>Notes</t>
  </si>
  <si>
    <t>OCCUPATION</t>
  </si>
  <si>
    <t>All Occupations</t>
  </si>
  <si>
    <t xml:space="preserve">    Male</t>
  </si>
  <si>
    <t xml:space="preserve">    Female</t>
  </si>
  <si>
    <t>Length of Employment by Age Group and Sex</t>
  </si>
  <si>
    <t>15 - 24</t>
  </si>
  <si>
    <t>25 - 34</t>
  </si>
  <si>
    <t>35 - 44</t>
  </si>
  <si>
    <t>45 +</t>
  </si>
  <si>
    <t>Total</t>
  </si>
  <si>
    <t>&lt; 1 yr</t>
  </si>
  <si>
    <t>Male</t>
  </si>
  <si>
    <t>Female</t>
  </si>
  <si>
    <t>1 &lt; 3 yrs</t>
  </si>
  <si>
    <t>3 &lt; 5 yrs</t>
  </si>
  <si>
    <t>5 &lt; 10 yrs</t>
  </si>
  <si>
    <t>10 yrs +</t>
  </si>
  <si>
    <t>Caymanian Employees by Length of Employment and Age Group</t>
  </si>
  <si>
    <t>October LFS</t>
  </si>
  <si>
    <t>Less than 1 yr</t>
  </si>
  <si>
    <t>10 yrs and over</t>
  </si>
  <si>
    <t>Employment Activity</t>
  </si>
  <si>
    <t>Year</t>
  </si>
  <si>
    <t>Ages</t>
  </si>
  <si>
    <t>Labour Force</t>
  </si>
  <si>
    <t>Total Employed</t>
  </si>
  <si>
    <t>Participation Rate</t>
  </si>
  <si>
    <t>Total Un-employed</t>
  </si>
  <si>
    <t>Unemployment Rate</t>
  </si>
  <si>
    <t>All 15+</t>
  </si>
  <si>
    <t xml:space="preserve">   Male</t>
  </si>
  <si>
    <t xml:space="preserve">   Female</t>
  </si>
  <si>
    <t>All</t>
  </si>
  <si>
    <t>Construction</t>
  </si>
  <si>
    <t>SOURCE:  Immigration Department,  Cayman Islands Government</t>
  </si>
  <si>
    <r>
      <t>Annual Work Permits Held at end of Year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Nationality</t>
    </r>
  </si>
  <si>
    <t>Country of Origin</t>
  </si>
  <si>
    <t>West Indies &amp;</t>
  </si>
  <si>
    <t>Central America</t>
  </si>
  <si>
    <t>% change</t>
  </si>
  <si>
    <t>...</t>
  </si>
  <si>
    <t>UK/Eire</t>
  </si>
  <si>
    <t>USA/Canada</t>
  </si>
  <si>
    <t>Others</t>
  </si>
  <si>
    <t>Data from 1990 - 1993 are being revised and are unavailable at the time of publication.</t>
  </si>
  <si>
    <t xml:space="preserve">CHART 4.01: EMPLOYMENT BY SECTOR </t>
  </si>
  <si>
    <t xml:space="preserve">CHART 4.02: TOTAL LABOUR FORCE AND UNEMPLOYMENT RATE </t>
  </si>
  <si>
    <t>4.04b</t>
  </si>
  <si>
    <t>4.04d</t>
  </si>
  <si>
    <t xml:space="preserve">Number of Caymanians Unemployed by Length of </t>
  </si>
  <si>
    <t>Unemployment</t>
  </si>
  <si>
    <t>Caymanians</t>
  </si>
  <si>
    <t>Length of Unemployment</t>
  </si>
  <si>
    <t>Years</t>
  </si>
  <si>
    <t>Status</t>
  </si>
  <si>
    <t>&lt; 1 month</t>
  </si>
  <si>
    <t>1 &lt; 3 months</t>
  </si>
  <si>
    <t>3 &lt; 6 months</t>
  </si>
  <si>
    <t>6+ months</t>
  </si>
  <si>
    <t>Caymanian</t>
  </si>
  <si>
    <t>Non-Caymanian</t>
  </si>
  <si>
    <t>Number of Job Applications</t>
  </si>
  <si>
    <t>&lt; 2</t>
  </si>
  <si>
    <t>2 - 5</t>
  </si>
  <si>
    <t>6 +</t>
  </si>
  <si>
    <t>Source: Economics &amp; Statistics Office, Cayman Islands</t>
  </si>
  <si>
    <t>-26-</t>
  </si>
  <si>
    <t>Unemployment rate</t>
  </si>
  <si>
    <t>Other</t>
  </si>
  <si>
    <t>Not Stated</t>
  </si>
  <si>
    <t>Private Households with Employed Persons</t>
  </si>
  <si>
    <t>Business Services</t>
  </si>
  <si>
    <t>Wholesale &amp; Retail</t>
  </si>
  <si>
    <t>Restaurants, Bars, Hotel &amp; Condominiums</t>
  </si>
  <si>
    <t>Financial Services</t>
  </si>
  <si>
    <t>Other Community, Social &amp; Personal Services</t>
  </si>
  <si>
    <t>All Other Industries</t>
  </si>
  <si>
    <t>Education, Health &amp; Social Work</t>
  </si>
  <si>
    <t>Non-Caymanians</t>
  </si>
  <si>
    <t xml:space="preserve">Unemployment Rate (%) </t>
  </si>
  <si>
    <t>45 - 54</t>
  </si>
  <si>
    <t>55 - 64</t>
  </si>
  <si>
    <t>Note:</t>
  </si>
  <si>
    <t>Agriculture and Fishing</t>
  </si>
  <si>
    <t>Wholesale and Retail</t>
  </si>
  <si>
    <t>Non - Caymanians</t>
  </si>
  <si>
    <t>Jamaica</t>
  </si>
  <si>
    <t>Guyana</t>
  </si>
  <si>
    <t>Dominican Republic</t>
  </si>
  <si>
    <t>Cuba</t>
  </si>
  <si>
    <t>Indonesia</t>
  </si>
  <si>
    <t>Sri Lanka</t>
  </si>
  <si>
    <t>India</t>
  </si>
  <si>
    <t>Ireland</t>
  </si>
  <si>
    <t>Italy</t>
  </si>
  <si>
    <t>Romania</t>
  </si>
  <si>
    <t>France</t>
  </si>
  <si>
    <t>Honduras</t>
  </si>
  <si>
    <t>Nicaragua</t>
  </si>
  <si>
    <t>South Africa</t>
  </si>
  <si>
    <t>Australia</t>
  </si>
  <si>
    <t>Austria</t>
  </si>
  <si>
    <t>Canada</t>
  </si>
  <si>
    <t>Germany</t>
  </si>
  <si>
    <t>Costa Rica</t>
  </si>
  <si>
    <t>Philippines</t>
  </si>
  <si>
    <t>Colombia</t>
  </si>
  <si>
    <t>Barbados</t>
  </si>
  <si>
    <t>New Zealand</t>
  </si>
  <si>
    <t>Mexico</t>
  </si>
  <si>
    <t>Brazil</t>
  </si>
  <si>
    <t>Kenya</t>
  </si>
  <si>
    <t>Peru</t>
  </si>
  <si>
    <t>Nepal</t>
  </si>
  <si>
    <t>St. Lucia</t>
  </si>
  <si>
    <t>Turkey</t>
  </si>
  <si>
    <t>Argentina</t>
  </si>
  <si>
    <t>Thailand</t>
  </si>
  <si>
    <t>Bahamas</t>
  </si>
  <si>
    <t>Belize</t>
  </si>
  <si>
    <t>Netherlands</t>
  </si>
  <si>
    <t>Venezuela</t>
  </si>
  <si>
    <t>Hungary</t>
  </si>
  <si>
    <t>Pakistan</t>
  </si>
  <si>
    <t>Malaysia</t>
  </si>
  <si>
    <t>Lebanon</t>
  </si>
  <si>
    <t>Ecuador</t>
  </si>
  <si>
    <t>Panama</t>
  </si>
  <si>
    <t>Portugal</t>
  </si>
  <si>
    <t>Spain</t>
  </si>
  <si>
    <t>Bangladesh</t>
  </si>
  <si>
    <t>British Overseas Territories</t>
  </si>
  <si>
    <t>Denmark</t>
  </si>
  <si>
    <t>Bulgaria</t>
  </si>
  <si>
    <t>Haiti</t>
  </si>
  <si>
    <t>Russia</t>
  </si>
  <si>
    <t>China</t>
  </si>
  <si>
    <t>United States of America</t>
  </si>
  <si>
    <t>Zimbabwe</t>
  </si>
  <si>
    <t xml:space="preserve">   Country</t>
  </si>
  <si>
    <t xml:space="preserve">   Country </t>
  </si>
  <si>
    <t>Total Unemployed</t>
  </si>
  <si>
    <t xml:space="preserve">. . </t>
  </si>
  <si>
    <t>Trinidad and Tobago</t>
  </si>
  <si>
    <t>Professionals, Technicians</t>
  </si>
  <si>
    <r>
      <t>Participation Rate (%)</t>
    </r>
    <r>
      <rPr>
        <b/>
        <vertAlign val="superscript"/>
        <sz val="10"/>
        <rFont val="Arial"/>
        <family val="2"/>
      </rPr>
      <t>1</t>
    </r>
  </si>
  <si>
    <t xml:space="preserve">Industry is classified by ESO using the International Standard Industrial Classification of All Economic Activities </t>
  </si>
  <si>
    <t>(ISIC) Rev 3.1.</t>
  </si>
  <si>
    <t>United Kingdom</t>
  </si>
  <si>
    <t>St Vincent &amp; the Grenadines</t>
  </si>
  <si>
    <t>Total includes persons on government contracts.</t>
  </si>
  <si>
    <t>Unclassified</t>
  </si>
  <si>
    <t>Senior Officials and Managers</t>
  </si>
  <si>
    <t>and Associate Professionals</t>
  </si>
  <si>
    <t>Clerical &amp; Executive</t>
  </si>
  <si>
    <t>Service, Shop &amp; Sales</t>
  </si>
  <si>
    <t>Skilled Agricultural &amp; Fishery</t>
  </si>
  <si>
    <t>Craft &amp; Skilled Manual</t>
  </si>
  <si>
    <t>Plant &amp; Machine Operators</t>
  </si>
  <si>
    <t>Labourers &amp; Unskilled</t>
  </si>
  <si>
    <t>65+</t>
  </si>
  <si>
    <t>Extra-territorial organizations</t>
  </si>
  <si>
    <t>Employed</t>
  </si>
  <si>
    <t>Unemployed</t>
  </si>
  <si>
    <t>Working Age Population 15+</t>
  </si>
  <si>
    <t xml:space="preserve">INDUSTRY </t>
  </si>
  <si>
    <t>Bermuda</t>
  </si>
  <si>
    <t>Czech Republic</t>
  </si>
  <si>
    <t>Israel</t>
  </si>
  <si>
    <t>Serbia</t>
  </si>
  <si>
    <r>
      <t>UnemploymentRate (%)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</si>
  <si>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Unemployment rate = Percent of unemployed persons in the labour force.</t>
  </si>
  <si>
    <t>Numbers of Work Permits by Industry (Private Sector) 2006 -  2009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</si>
  <si>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Immigration Department and Economic and Statistics Office (ESO)</t>
    </r>
  </si>
  <si>
    <t xml:space="preserve">Manufacturing, Mining and Quarrying </t>
  </si>
  <si>
    <t>Transportation and Storage</t>
  </si>
  <si>
    <t xml:space="preserve">Accommodation </t>
  </si>
  <si>
    <t>Restaurants and Mobile Food Services Activities</t>
  </si>
  <si>
    <t>Information and communication</t>
  </si>
  <si>
    <t xml:space="preserve">Real Estate Activities 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</si>
  <si>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</si>
  <si>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</si>
  <si>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</si>
  <si>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</si>
  <si>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</si>
  <si>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Total for All  Industries</t>
  </si>
  <si>
    <t>Not in the Labour Force</t>
  </si>
  <si>
    <t xml:space="preserve">Participation Rate (%) </t>
  </si>
  <si>
    <t xml:space="preserve">    Caymanian</t>
  </si>
  <si>
    <t xml:space="preserve">    Non-Caymanian</t>
  </si>
  <si>
    <t>Employee</t>
  </si>
  <si>
    <t>Self Employed (No Employees)</t>
  </si>
  <si>
    <t>Self Employed With Employees</t>
  </si>
  <si>
    <t>Unpaid Family Worker</t>
  </si>
  <si>
    <t>DK/NS</t>
  </si>
  <si>
    <t xml:space="preserve">Male </t>
  </si>
  <si>
    <t>10.01b</t>
  </si>
  <si>
    <t>10.01c</t>
  </si>
  <si>
    <t>TOTAL FILLED POSTS</t>
  </si>
  <si>
    <t>MINISTRIES</t>
  </si>
  <si>
    <t>Ministry of Community Affairs, Gender and Housing</t>
  </si>
  <si>
    <t>Ministry of District Admin., Works, Lands &amp; Agriculture.</t>
  </si>
  <si>
    <t>Ministry of Education, Training and Employment</t>
  </si>
  <si>
    <t>Ministry of Finance, Development and Tourism</t>
  </si>
  <si>
    <t>Public Finance</t>
  </si>
  <si>
    <t>Tourism and Development</t>
  </si>
  <si>
    <t>Ministry of Health, Environment, Youth, Sports &amp; Culture</t>
  </si>
  <si>
    <t>PORTFOLIOS</t>
  </si>
  <si>
    <t>Portfolio of Internal and External Affairs</t>
  </si>
  <si>
    <t>Portfolio of Legal Affairs</t>
  </si>
  <si>
    <t>Portfolio of the Civil Service</t>
  </si>
  <si>
    <t>Portfolio of Finance and Economics</t>
  </si>
  <si>
    <t>OTHER EXTERNAL DEPARTMENTS</t>
  </si>
  <si>
    <t>Cayman Islands Audit Office</t>
  </si>
  <si>
    <t>Judicial Department</t>
  </si>
  <si>
    <t>Cabinet Office</t>
  </si>
  <si>
    <t>Complaints Commissioner</t>
  </si>
  <si>
    <t>Information Commissioner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</si>
  <si>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Portfolio of the Civil Service</t>
    </r>
  </si>
  <si>
    <t>2011 (31st December)</t>
  </si>
  <si>
    <t>2012 (31st December)</t>
  </si>
  <si>
    <t>Director of Public Prosecutions</t>
  </si>
  <si>
    <t>10.01a</t>
  </si>
  <si>
    <t>Industry</t>
  </si>
  <si>
    <t xml:space="preserve">     Male</t>
  </si>
  <si>
    <t xml:space="preserve">     Female</t>
  </si>
  <si>
    <t>Electricity, Gas, Steam and Air Conditioning Supply, Water Supply and Sewerage</t>
  </si>
  <si>
    <t>Information and Communication</t>
  </si>
  <si>
    <t>Professional, Scientific and Technical activities</t>
  </si>
  <si>
    <t>Administrative and Support Service Activities</t>
  </si>
  <si>
    <t>General Public Administration Activities</t>
  </si>
  <si>
    <t>Human Health and Social Work Activities</t>
  </si>
  <si>
    <t>Arts, Entertainment and Recreation</t>
  </si>
  <si>
    <t>Other Service Activities</t>
  </si>
  <si>
    <t xml:space="preserve">     Caymanian</t>
  </si>
  <si>
    <t xml:space="preserve">     Non-Caymanian</t>
  </si>
  <si>
    <t>MINISTRY OF COMMUNITY AFFAIRS &amp; HOUSING</t>
  </si>
  <si>
    <t>MINISTRY OF COMMUNITY AFFAIRS, GENDER &amp; HOUSING</t>
  </si>
  <si>
    <t>MINISTRY OF DA, WORKS &amp; GENDER AFFAIRS</t>
  </si>
  <si>
    <t>MINISTRY OF DA, WORKS, LANDS &amp; AGRICULTURE</t>
  </si>
  <si>
    <t>MINISTRY OF EDUCATION, TRAINING &amp; EMPLOYMENT</t>
  </si>
  <si>
    <t>MINISTRY OF FINANCIAL SERVICES, TOURISM &amp; DEVELOPMENT</t>
  </si>
  <si>
    <t>MINISTRY OF FINANCE, TOURISM &amp; DEV (Financial Services)</t>
  </si>
  <si>
    <t>MINISTRY OF FINANCE, TOURISM &amp; DEV (Public Finance)</t>
  </si>
  <si>
    <t>MINISTRY OF FINANCE, TOURISM &amp; DEV (Tourism &amp; Development)</t>
  </si>
  <si>
    <t>MINISTRY OF HEALTH, ENVIRONMENT YS&amp;C</t>
  </si>
  <si>
    <t>PORTFOLIO OF FINANCE &amp; ECONOMICS</t>
  </si>
  <si>
    <t>PORTFOLIO OF INTERNAL &amp; EXTERNAL AFFAIRS</t>
  </si>
  <si>
    <t>PORTFOLIO OF LEGAL AFFAIRS</t>
  </si>
  <si>
    <t>PORTFOLIO OF THE CIVIL SERVICE</t>
  </si>
  <si>
    <t>AUDIT OFFICE</t>
  </si>
  <si>
    <t>CABINET OFFICE</t>
  </si>
  <si>
    <t>COMPLAINTS COMMISSIONER</t>
  </si>
  <si>
    <t>JUDICIAL</t>
  </si>
  <si>
    <t>DIRECTOR OF PUBLIC PROSECUTIONS</t>
  </si>
  <si>
    <t>INFORMATION COMMISSION</t>
  </si>
  <si>
    <t>..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</si>
  <si>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</si>
  <si>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>10.06b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</si>
  <si>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(ESO)</t>
    </r>
  </si>
  <si>
    <r>
      <t xml:space="preserve">Source: </t>
    </r>
    <r>
      <rPr>
        <sz val="10"/>
        <rFont val="Arial"/>
        <family val="2"/>
      </rPr>
      <t>Economics &amp; Statistics Office</t>
    </r>
  </si>
  <si>
    <t>10.06a</t>
  </si>
  <si>
    <t>Agriculture, forestry and fishing</t>
  </si>
  <si>
    <t>Manufacturing</t>
  </si>
  <si>
    <t>Electricity, gas, steam and air conditioning supply</t>
  </si>
  <si>
    <t>Water supply; sewearge, waste management and remediation activities</t>
  </si>
  <si>
    <t>Wholesale and retail trade and repair of motor vehicles and motorcycles</t>
  </si>
  <si>
    <t>Accomodation and food service activities</t>
  </si>
  <si>
    <t>Professional, scientific and technical activities</t>
  </si>
  <si>
    <t xml:space="preserve">Administrative and support service activities </t>
  </si>
  <si>
    <t>Public administration and defence; compulsory social security</t>
  </si>
  <si>
    <t>Activities of households as employers; undifferentiated goods-and services</t>
  </si>
  <si>
    <t>producing activities of households for own use</t>
  </si>
  <si>
    <t xml:space="preserve">Financial and insurance activities </t>
  </si>
  <si>
    <t>Work permits data classified by ISIC (Rev 4) is available starting 2012 only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</si>
  <si>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</si>
  <si>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Portfolio of Civil Service</t>
    </r>
  </si>
  <si>
    <t>Central Government</t>
  </si>
  <si>
    <t>Statutory Authority</t>
  </si>
  <si>
    <t>Government Corporation</t>
  </si>
  <si>
    <t>Participation rate = Percent of the labour force in the working age population (15 years+)</t>
  </si>
  <si>
    <t>10.03a</t>
  </si>
  <si>
    <t>10.03b</t>
  </si>
  <si>
    <t>Public Sector Employment</t>
  </si>
  <si>
    <t xml:space="preserve">           1,796 </t>
  </si>
  <si>
    <t xml:space="preserve">              468 </t>
  </si>
  <si>
    <t xml:space="preserve">           5,881 </t>
  </si>
  <si>
    <t xml:space="preserve">             1,805 </t>
  </si>
  <si>
    <t xml:space="preserve">               478 </t>
  </si>
  <si>
    <t xml:space="preserve">              5,889 </t>
  </si>
  <si>
    <t xml:space="preserve">      3,617 </t>
  </si>
  <si>
    <t xml:space="preserve">     3,606 </t>
  </si>
  <si>
    <t>Number of Employees</t>
  </si>
  <si>
    <t>FY 2011/2012</t>
  </si>
  <si>
    <t>FY 2012/13</t>
  </si>
  <si>
    <t>10.05a</t>
  </si>
  <si>
    <t>10.05b</t>
  </si>
  <si>
    <t>10.04a</t>
  </si>
  <si>
    <t>10.04b</t>
  </si>
  <si>
    <r>
      <t>Source: Cayman Islands Immigration Department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Economics and Statistics Office (ESO)</t>
    </r>
  </si>
  <si>
    <t>ISIC: Intermational Standard Industrial Classification of all economic activities.</t>
  </si>
  <si>
    <t>10.05c</t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</si>
  <si>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Portfolio of the Civil Service, and Cayman Islands Budget Document "Ownership Agreements"</t>
    </r>
  </si>
  <si>
    <t>Employees of the Cayman Islands  Central Government,  2009 - 2012 (at end December)</t>
  </si>
  <si>
    <t>Transportation and storage</t>
  </si>
  <si>
    <t>Real estate activities</t>
  </si>
  <si>
    <t>Employees of the Cayman Islands Central Government by  Sex,  2011 - 2012</t>
  </si>
  <si>
    <r>
      <t>2013</t>
    </r>
    <r>
      <rPr>
        <b/>
        <vertAlign val="superscript"/>
        <sz val="10"/>
        <rFont val="Arial"/>
        <family val="2"/>
      </rPr>
      <t>R</t>
    </r>
  </si>
  <si>
    <t>FY 2013/14</t>
  </si>
  <si>
    <t>Real Estate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</si>
  <si>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Labour Force Surveys 2011-2014, Census 2010, Economics and Statistics Office (ESO)</t>
    </r>
  </si>
  <si>
    <t>Labour Force Indicators by Sex, 2010- 2015</t>
  </si>
  <si>
    <t>Labour Force Indicators by Status, 2010 - 2015</t>
  </si>
  <si>
    <t>26 - 34</t>
  </si>
  <si>
    <t>36 - 44</t>
  </si>
  <si>
    <t>46 - 54</t>
  </si>
  <si>
    <t>56 - 64</t>
  </si>
  <si>
    <t>Labour Force Indicators by Age Groups, 2010 - 2015</t>
  </si>
  <si>
    <t>Employment by Occupation and Sex, 2010 - 2015</t>
  </si>
  <si>
    <t>Employment by Occupation and Status, 2010 - 2015</t>
  </si>
  <si>
    <t>Employment by Industry and Sex, 2010- 2015</t>
  </si>
  <si>
    <t>Employment by Industry and Status, 2010- 2015</t>
  </si>
  <si>
    <t>Work Permits by Industry Classified by ISIC (Revision 4), 2012-2015</t>
  </si>
  <si>
    <t>Armed forces</t>
  </si>
  <si>
    <r>
      <t xml:space="preserve">Note: </t>
    </r>
    <r>
      <rPr>
        <sz val="10"/>
        <color rgb="FF000000"/>
        <rFont val="Arial"/>
        <family val="2"/>
      </rPr>
      <t xml:space="preserve">Total is equivalent full time staff, </t>
    </r>
  </si>
  <si>
    <t>FY 2014/15*</t>
  </si>
  <si>
    <t>*As of December 31, 2015</t>
  </si>
  <si>
    <t>STATISTICAL COMPENDIUM 2015</t>
  </si>
  <si>
    <t>Employment Status by Sex and Status, 2010 - 2015</t>
  </si>
  <si>
    <t>Work Permits By Nationality, 2014</t>
  </si>
  <si>
    <t>10.06d</t>
  </si>
  <si>
    <t>10.06c</t>
  </si>
  <si>
    <t>Employees of the Cayman Islands Central Government by Sex,  2015</t>
  </si>
  <si>
    <t>Government Reorganisation</t>
  </si>
  <si>
    <t>2015 (31st December)</t>
  </si>
  <si>
    <t>Ministry of Home &amp; Community Affairs (Community)</t>
  </si>
  <si>
    <t>Ministry of District Admin, Tourism &amp; Transport</t>
  </si>
  <si>
    <t>Ministry of Education, Employment &amp; Gender</t>
  </si>
  <si>
    <t>Ministry of Finance &amp; Economic Development</t>
  </si>
  <si>
    <t>Ministry of Financial Services, Commerce &amp; Environment</t>
  </si>
  <si>
    <t>Ministry of Planning, Lands, Agriculture, Housing &amp; Infrastructure</t>
  </si>
  <si>
    <t>Ministry of Home &amp; Community Affairs (Home)</t>
  </si>
  <si>
    <t>Ministry of Health, Sports, Youth &amp; Culture</t>
  </si>
  <si>
    <t>Complaints Commission</t>
  </si>
  <si>
    <t>Information Commission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</si>
  <si>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Portfolio of Civil Service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</si>
</sst>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_(* #,##0_);_(* \(#,##0\);_(* &quot;-&quot;??_);_(@_)"/>
    <numFmt numFmtId="167" formatCode="\(0.0\)"/>
    <numFmt numFmtId="168" formatCode="0.0"/>
    <numFmt numFmtId="169" formatCode="#,##0.000000000000"/>
    <numFmt numFmtId="170" formatCode="###,###,###,###,###,###,###,###,###,###,###,###,##0"/>
  </numFmts>
  <fonts count="3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indexed="16"/>
      <name val="Book Antiqua"/>
      <family val="1"/>
    </font>
    <font>
      <sz val="10"/>
      <color indexed="16"/>
      <name val="Arial"/>
      <family val="2"/>
    </font>
    <font>
      <b/>
      <sz val="11"/>
      <name val="Book Antiqua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43" fontId="3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66" fontId="0" fillId="0" borderId="0" xfId="1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Continuous"/>
    </xf>
    <xf numFmtId="166" fontId="0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166" fontId="1" fillId="0" borderId="0" xfId="1" applyNumberFormat="1" applyFont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6" fontId="2" fillId="0" borderId="0" xfId="1" applyNumberFormat="1" applyFont="1"/>
    <xf numFmtId="165" fontId="2" fillId="0" borderId="0" xfId="1" applyNumberFormat="1" applyFont="1"/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Border="1"/>
    <xf numFmtId="0" fontId="1" fillId="0" borderId="2" xfId="0" applyFont="1" applyBorder="1" applyAlignment="1">
      <alignment horizontal="center" vertical="top" wrapText="1"/>
    </xf>
    <xf numFmtId="0" fontId="1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Continuous" wrapText="1"/>
    </xf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quotePrefix="1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" fontId="1" fillId="0" borderId="0" xfId="0" quotePrefix="1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quotePrefix="1" applyAlignment="1">
      <alignment horizontal="right"/>
    </xf>
    <xf numFmtId="0" fontId="7" fillId="0" borderId="0" xfId="0" quotePrefix="1" applyFont="1" applyAlignment="1">
      <alignment horizontal="right"/>
    </xf>
    <xf numFmtId="0" fontId="1" fillId="0" borderId="0" xfId="0" quotePrefix="1" applyFont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43" fontId="0" fillId="0" borderId="0" xfId="1" applyFont="1"/>
    <xf numFmtId="166" fontId="3" fillId="0" borderId="0" xfId="1" applyNumberFormat="1" applyFont="1"/>
    <xf numFmtId="0" fontId="7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1" fillId="0" borderId="0" xfId="0" quotePrefix="1" applyFont="1" applyAlignment="1">
      <alignment horizontal="centerContinuous"/>
    </xf>
    <xf numFmtId="0" fontId="0" fillId="0" borderId="0" xfId="0" applyFill="1"/>
    <xf numFmtId="168" fontId="10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1" fontId="13" fillId="0" borderId="0" xfId="1" applyNumberFormat="1" applyFont="1" applyFill="1" applyBorder="1"/>
    <xf numFmtId="166" fontId="21" fillId="0" borderId="0" xfId="1" applyNumberFormat="1" applyFont="1" applyFill="1"/>
    <xf numFmtId="168" fontId="21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23" fillId="0" borderId="0" xfId="0" applyFont="1" applyFill="1" applyBorder="1" applyAlignment="1">
      <alignment wrapText="1"/>
    </xf>
    <xf numFmtId="0" fontId="1" fillId="0" borderId="0" xfId="0" applyFont="1" applyFill="1"/>
    <xf numFmtId="0" fontId="28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vertical="top"/>
    </xf>
    <xf numFmtId="0" fontId="2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3" fillId="0" borderId="0" xfId="0" applyFont="1" applyFill="1"/>
    <xf numFmtId="0" fontId="1" fillId="0" borderId="0" xfId="0" applyFont="1" applyFill="1" applyAlignment="1">
      <alignment horizontal="left" indent="1"/>
    </xf>
    <xf numFmtId="166" fontId="1" fillId="0" borderId="0" xfId="1" applyNumberFormat="1" applyFont="1" applyFill="1"/>
    <xf numFmtId="166" fontId="1" fillId="0" borderId="0" xfId="0" applyNumberFormat="1" applyFont="1" applyFill="1" applyBorder="1"/>
    <xf numFmtId="166" fontId="1" fillId="0" borderId="0" xfId="1" applyNumberFormat="1" applyFont="1" applyFill="1" applyBorder="1"/>
    <xf numFmtId="0" fontId="2" fillId="0" borderId="0" xfId="0" applyFont="1" applyFill="1" applyAlignment="1">
      <alignment horizontal="left" indent="1"/>
    </xf>
    <xf numFmtId="166" fontId="2" fillId="0" borderId="0" xfId="1" applyNumberFormat="1" applyFont="1" applyFill="1"/>
    <xf numFmtId="166" fontId="2" fillId="0" borderId="0" xfId="0" applyNumberFormat="1" applyFont="1" applyFill="1" applyBorder="1" applyAlignment="1" applyProtection="1"/>
    <xf numFmtId="166" fontId="0" fillId="0" borderId="0" xfId="0" applyNumberFormat="1" applyFill="1" applyBorder="1"/>
    <xf numFmtId="166" fontId="3" fillId="0" borderId="0" xfId="1" applyNumberFormat="1" applyFont="1" applyFill="1"/>
    <xf numFmtId="166" fontId="1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166" fontId="3" fillId="0" borderId="0" xfId="1" applyNumberFormat="1" applyFont="1" applyFill="1" applyBorder="1"/>
    <xf numFmtId="165" fontId="1" fillId="0" borderId="0" xfId="1" applyNumberFormat="1" applyFont="1" applyFill="1"/>
    <xf numFmtId="165" fontId="13" fillId="0" borderId="0" xfId="1" applyNumberFormat="1" applyFont="1" applyFill="1" applyBorder="1"/>
    <xf numFmtId="165" fontId="2" fillId="0" borderId="0" xfId="1" applyNumberFormat="1" applyFont="1" applyFill="1"/>
    <xf numFmtId="165" fontId="2" fillId="0" borderId="0" xfId="0" applyNumberFormat="1" applyFont="1" applyFill="1" applyBorder="1"/>
    <xf numFmtId="165" fontId="2" fillId="0" borderId="0" xfId="2" applyNumberFormat="1" applyFont="1" applyFill="1" applyBorder="1"/>
    <xf numFmtId="165" fontId="1" fillId="0" borderId="0" xfId="1" applyNumberFormat="1" applyFont="1" applyFill="1" applyAlignment="1">
      <alignment horizontal="right"/>
    </xf>
    <xf numFmtId="165" fontId="2" fillId="0" borderId="0" xfId="1" applyNumberFormat="1" applyFont="1" applyFill="1" applyBorder="1"/>
    <xf numFmtId="0" fontId="1" fillId="0" borderId="7" xfId="0" applyFont="1" applyFill="1" applyBorder="1"/>
    <xf numFmtId="166" fontId="1" fillId="0" borderId="7" xfId="1" applyNumberFormat="1" applyFont="1" applyFill="1" applyBorder="1" applyAlignment="1">
      <alignment horizontal="right"/>
    </xf>
    <xf numFmtId="0" fontId="1" fillId="0" borderId="0" xfId="0" applyFont="1" applyFill="1" applyBorder="1"/>
    <xf numFmtId="166" fontId="1" fillId="0" borderId="0" xfId="1" applyNumberFormat="1" applyFont="1" applyFill="1" applyBorder="1" applyAlignment="1">
      <alignment horizontal="right"/>
    </xf>
    <xf numFmtId="0" fontId="9" fillId="0" borderId="0" xfId="0" applyFont="1" applyFill="1"/>
    <xf numFmtId="0" fontId="20" fillId="0" borderId="0" xfId="0" applyFont="1" applyFill="1"/>
    <xf numFmtId="0" fontId="3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horizontal="left"/>
    </xf>
    <xf numFmtId="166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Border="1"/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center" wrapText="1"/>
    </xf>
    <xf numFmtId="0" fontId="0" fillId="0" borderId="0" xfId="0" applyFill="1"/>
    <xf numFmtId="0" fontId="4" fillId="0" borderId="0" xfId="0" applyFont="1" applyFill="1" applyBorder="1" applyAlignment="1"/>
    <xf numFmtId="0" fontId="3" fillId="0" borderId="1" xfId="0" applyFont="1" applyFill="1" applyBorder="1"/>
    <xf numFmtId="49" fontId="1" fillId="0" borderId="0" xfId="1" applyNumberFormat="1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165" fontId="1" fillId="0" borderId="0" xfId="1" applyNumberFormat="1" applyFont="1" applyFill="1" applyBorder="1"/>
    <xf numFmtId="168" fontId="0" fillId="0" borderId="0" xfId="0" applyNumberFormat="1" applyFill="1"/>
    <xf numFmtId="0" fontId="3" fillId="0" borderId="7" xfId="0" applyFont="1" applyFill="1" applyBorder="1" applyAlignment="1">
      <alignment horizontal="left" indent="1"/>
    </xf>
    <xf numFmtId="0" fontId="0" fillId="0" borderId="7" xfId="0" applyFill="1" applyBorder="1"/>
    <xf numFmtId="0" fontId="3" fillId="0" borderId="0" xfId="0" applyFont="1" applyFill="1" applyBorder="1" applyAlignment="1">
      <alignment horizontal="left" indent="1"/>
    </xf>
    <xf numFmtId="169" fontId="0" fillId="0" borderId="0" xfId="0" applyNumberFormat="1" applyFill="1"/>
    <xf numFmtId="3" fontId="0" fillId="0" borderId="0" xfId="0" applyNumberFormat="1" applyFill="1"/>
    <xf numFmtId="1" fontId="0" fillId="0" borderId="0" xfId="0" applyNumberFormat="1" applyFill="1"/>
    <xf numFmtId="0" fontId="0" fillId="0" borderId="0" xfId="0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164" fontId="0" fillId="0" borderId="0" xfId="0" applyNumberFormat="1" applyFill="1" applyAlignment="1">
      <alignment horizontal="centerContinuous"/>
    </xf>
    <xf numFmtId="164" fontId="0" fillId="0" borderId="0" xfId="0" applyNumberFormat="1" applyFill="1" applyAlignme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7" fillId="0" borderId="0" xfId="0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166" fontId="14" fillId="0" borderId="5" xfId="1" applyNumberFormat="1" applyFont="1" applyFill="1" applyBorder="1" applyAlignment="1">
      <alignment horizontal="right"/>
    </xf>
    <xf numFmtId="166" fontId="10" fillId="0" borderId="5" xfId="1" applyNumberFormat="1" applyFont="1" applyFill="1" applyBorder="1"/>
    <xf numFmtId="166" fontId="3" fillId="0" borderId="5" xfId="1" applyNumberFormat="1" applyFill="1" applyBorder="1"/>
    <xf numFmtId="168" fontId="10" fillId="0" borderId="5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8" fontId="9" fillId="0" borderId="0" xfId="0" applyNumberFormat="1" applyFont="1" applyFill="1" applyBorder="1"/>
    <xf numFmtId="166" fontId="10" fillId="0" borderId="0" xfId="1" applyNumberFormat="1" applyFont="1" applyFill="1" applyBorder="1" applyAlignment="1">
      <alignment horizontal="right"/>
    </xf>
    <xf numFmtId="166" fontId="10" fillId="0" borderId="0" xfId="1" applyNumberFormat="1" applyFont="1" applyFill="1" applyBorder="1"/>
    <xf numFmtId="166" fontId="3" fillId="0" borderId="0" xfId="1" applyNumberFormat="1" applyFill="1" applyBorder="1"/>
    <xf numFmtId="0" fontId="6" fillId="0" borderId="0" xfId="0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right"/>
    </xf>
    <xf numFmtId="166" fontId="0" fillId="0" borderId="0" xfId="1" applyNumberFormat="1" applyFont="1" applyFill="1" applyBorder="1"/>
    <xf numFmtId="166" fontId="0" fillId="0" borderId="0" xfId="0" applyNumberFormat="1" applyFill="1"/>
    <xf numFmtId="166" fontId="3" fillId="0" borderId="0" xfId="0" applyNumberFormat="1" applyFont="1" applyFill="1"/>
    <xf numFmtId="43" fontId="0" fillId="0" borderId="0" xfId="0" applyNumberFormat="1" applyFill="1"/>
    <xf numFmtId="166" fontId="3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/>
    <xf numFmtId="168" fontId="3" fillId="0" borderId="0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66" fontId="3" fillId="0" borderId="2" xfId="1" applyNumberFormat="1" applyFont="1" applyFill="1" applyBorder="1"/>
    <xf numFmtId="166" fontId="3" fillId="0" borderId="2" xfId="1" applyNumberFormat="1" applyFill="1" applyBorder="1"/>
    <xf numFmtId="168" fontId="10" fillId="0" borderId="2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166" fontId="14" fillId="0" borderId="0" xfId="1" applyNumberFormat="1" applyFont="1" applyFill="1" applyAlignment="1">
      <alignment horizontal="right"/>
    </xf>
    <xf numFmtId="166" fontId="14" fillId="0" borderId="0" xfId="1" applyNumberFormat="1" applyFont="1" applyFill="1" applyBorder="1"/>
    <xf numFmtId="166" fontId="14" fillId="0" borderId="0" xfId="1" applyNumberFormat="1" applyFont="1" applyFill="1"/>
    <xf numFmtId="168" fontId="14" fillId="0" borderId="0" xfId="0" applyNumberFormat="1" applyFont="1" applyFill="1" applyBorder="1"/>
    <xf numFmtId="0" fontId="22" fillId="0" borderId="0" xfId="0" applyFont="1" applyFill="1" applyAlignment="1">
      <alignment horizontal="left"/>
    </xf>
    <xf numFmtId="166" fontId="21" fillId="0" borderId="0" xfId="1" applyNumberFormat="1" applyFont="1" applyFill="1" applyAlignment="1">
      <alignment horizontal="right"/>
    </xf>
    <xf numFmtId="166" fontId="21" fillId="0" borderId="0" xfId="1" applyNumberFormat="1" applyFont="1" applyFill="1" applyBorder="1"/>
    <xf numFmtId="2" fontId="0" fillId="0" borderId="0" xfId="0" applyNumberFormat="1" applyFill="1"/>
    <xf numFmtId="43" fontId="0" fillId="0" borderId="0" xfId="1" applyFont="1" applyFill="1"/>
    <xf numFmtId="164" fontId="0" fillId="0" borderId="0" xfId="0" applyNumberFormat="1" applyFill="1" applyAlignment="1">
      <alignment horizontal="center"/>
    </xf>
    <xf numFmtId="43" fontId="9" fillId="0" borderId="0" xfId="0" applyNumberFormat="1" applyFont="1" applyFill="1"/>
    <xf numFmtId="165" fontId="9" fillId="0" borderId="0" xfId="0" applyNumberFormat="1" applyFont="1" applyFill="1"/>
    <xf numFmtId="0" fontId="0" fillId="0" borderId="0" xfId="0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3" fontId="19" fillId="0" borderId="0" xfId="4" applyNumberFormat="1" applyFont="1" applyFill="1" applyBorder="1" applyAlignment="1">
      <alignment horizontal="right" vertical="top"/>
    </xf>
    <xf numFmtId="0" fontId="25" fillId="0" borderId="0" xfId="0" applyFont="1" applyFill="1" applyAlignment="1">
      <alignment horizontal="left"/>
    </xf>
    <xf numFmtId="3" fontId="18" fillId="0" borderId="0" xfId="4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right" vertical="top"/>
    </xf>
    <xf numFmtId="166" fontId="18" fillId="0" borderId="0" xfId="1" applyNumberFormat="1" applyFont="1" applyFill="1" applyBorder="1" applyAlignment="1">
      <alignment horizontal="right" vertical="top"/>
    </xf>
    <xf numFmtId="166" fontId="18" fillId="0" borderId="0" xfId="0" applyNumberFormat="1" applyFont="1" applyFill="1" applyBorder="1" applyAlignment="1" applyProtection="1">
      <alignment horizontal="right" vertical="top"/>
    </xf>
    <xf numFmtId="166" fontId="18" fillId="0" borderId="0" xfId="0" applyNumberFormat="1" applyFont="1" applyFill="1" applyAlignment="1">
      <alignment horizontal="right" vertical="top"/>
    </xf>
    <xf numFmtId="0" fontId="25" fillId="0" borderId="0" xfId="0" applyFont="1" applyFill="1" applyBorder="1" applyAlignment="1">
      <alignment horizontal="left"/>
    </xf>
    <xf numFmtId="0" fontId="3" fillId="0" borderId="0" xfId="6" applyFill="1"/>
    <xf numFmtId="0" fontId="25" fillId="0" borderId="5" xfId="0" applyFont="1" applyFill="1" applyBorder="1" applyAlignment="1">
      <alignment horizontal="left"/>
    </xf>
    <xf numFmtId="3" fontId="18" fillId="0" borderId="5" xfId="4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7" fillId="0" borderId="0" xfId="0" applyFont="1" applyFill="1" applyAlignment="1">
      <alignment horizontal="right"/>
    </xf>
    <xf numFmtId="0" fontId="10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166" fontId="9" fillId="0" borderId="0" xfId="1" applyNumberFormat="1" applyFont="1" applyFill="1"/>
    <xf numFmtId="0" fontId="3" fillId="0" borderId="0" xfId="0" applyNumberFormat="1" applyFont="1" applyFill="1" applyBorder="1" applyAlignment="1"/>
    <xf numFmtId="166" fontId="3" fillId="0" borderId="0" xfId="8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0" fontId="13" fillId="0" borderId="0" xfId="0" applyFont="1" applyFill="1"/>
    <xf numFmtId="0" fontId="13" fillId="0" borderId="0" xfId="0" applyFont="1" applyFill="1" applyBorder="1"/>
    <xf numFmtId="166" fontId="10" fillId="0" borderId="0" xfId="1" applyNumberFormat="1" applyFont="1" applyFill="1"/>
    <xf numFmtId="3" fontId="10" fillId="0" borderId="0" xfId="0" applyNumberFormat="1" applyFont="1" applyFill="1"/>
    <xf numFmtId="0" fontId="2" fillId="0" borderId="0" xfId="0" applyFont="1" applyFill="1"/>
    <xf numFmtId="166" fontId="2" fillId="0" borderId="0" xfId="0" applyNumberFormat="1" applyFont="1" applyFill="1"/>
    <xf numFmtId="166" fontId="3" fillId="0" borderId="0" xfId="8" applyNumberFormat="1" applyFont="1" applyFill="1"/>
    <xf numFmtId="43" fontId="3" fillId="0" borderId="0" xfId="1" applyFont="1" applyFill="1" applyBorder="1" applyAlignment="1"/>
    <xf numFmtId="0" fontId="1" fillId="0" borderId="0" xfId="0" applyFont="1" applyFill="1" applyAlignment="1">
      <alignment horizontal="left" vertical="top"/>
    </xf>
    <xf numFmtId="165" fontId="14" fillId="0" borderId="0" xfId="0" applyNumberFormat="1" applyFont="1" applyFill="1"/>
    <xf numFmtId="166" fontId="1" fillId="0" borderId="0" xfId="0" applyNumberFormat="1" applyFont="1" applyFill="1"/>
    <xf numFmtId="0" fontId="14" fillId="0" borderId="0" xfId="0" applyFont="1" applyFill="1" applyAlignment="1">
      <alignment horizontal="left" vertical="top" indent="1"/>
    </xf>
    <xf numFmtId="0" fontId="10" fillId="0" borderId="0" xfId="0" applyFont="1" applyFill="1" applyBorder="1"/>
    <xf numFmtId="0" fontId="5" fillId="0" borderId="0" xfId="0" applyFont="1" applyFill="1" applyAlignment="1">
      <alignment horizontal="center"/>
    </xf>
    <xf numFmtId="164" fontId="10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166" fontId="3" fillId="0" borderId="0" xfId="1" applyNumberFormat="1" applyFill="1"/>
    <xf numFmtId="166" fontId="3" fillId="0" borderId="0" xfId="2" applyNumberFormat="1" applyFont="1" applyFill="1"/>
    <xf numFmtId="166" fontId="14" fillId="0" borderId="0" xfId="0" applyNumberFormat="1" applyFont="1" applyFill="1"/>
    <xf numFmtId="0" fontId="2" fillId="0" borderId="0" xfId="0" applyFont="1" applyFill="1" applyAlignment="1"/>
    <xf numFmtId="165" fontId="2" fillId="0" borderId="0" xfId="0" applyNumberFormat="1" applyFont="1" applyFill="1"/>
    <xf numFmtId="0" fontId="10" fillId="0" borderId="2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0" fontId="0" fillId="0" borderId="0" xfId="0" applyFill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2" fillId="0" borderId="0" xfId="0" applyFont="1" applyFill="1" applyAlignment="1">
      <alignment vertical="center" wrapText="1"/>
    </xf>
    <xf numFmtId="166" fontId="32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 wrapText="1"/>
    </xf>
    <xf numFmtId="166" fontId="3" fillId="0" borderId="0" xfId="1" applyNumberFormat="1" applyFont="1" applyFill="1" applyAlignment="1">
      <alignment vertical="center"/>
    </xf>
    <xf numFmtId="0" fontId="16" fillId="0" borderId="0" xfId="0" applyFont="1" applyFill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/>
    <xf numFmtId="1" fontId="14" fillId="0" borderId="0" xfId="0" applyNumberFormat="1" applyFont="1" applyFill="1"/>
    <xf numFmtId="43" fontId="14" fillId="0" borderId="0" xfId="0" applyNumberFormat="1" applyFont="1" applyFill="1"/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8" fillId="0" borderId="5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166" fontId="28" fillId="0" borderId="0" xfId="1" applyNumberFormat="1" applyFont="1" applyFill="1" applyBorder="1" applyAlignment="1">
      <alignment vertical="center"/>
    </xf>
    <xf numFmtId="166" fontId="1" fillId="0" borderId="0" xfId="7" applyNumberFormat="1" applyFont="1" applyFill="1" applyBorder="1" applyAlignment="1">
      <alignment horizontal="right"/>
    </xf>
    <xf numFmtId="166" fontId="0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6" fontId="1" fillId="0" borderId="0" xfId="1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166" fontId="0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166" fontId="0" fillId="0" borderId="0" xfId="1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3" fontId="1" fillId="0" borderId="0" xfId="1" applyNumberFormat="1" applyFont="1" applyFill="1" applyAlignment="1"/>
    <xf numFmtId="0" fontId="0" fillId="0" borderId="0" xfId="0" applyFill="1" applyAlignment="1">
      <alignment vertical="top" wrapText="1"/>
    </xf>
    <xf numFmtId="3" fontId="3" fillId="0" borderId="0" xfId="1" applyNumberFormat="1" applyFont="1" applyFill="1" applyAlignment="1"/>
    <xf numFmtId="3" fontId="0" fillId="0" borderId="0" xfId="0" applyNumberFormat="1" applyFill="1" applyAlignment="1"/>
    <xf numFmtId="0" fontId="0" fillId="0" borderId="0" xfId="0" applyFill="1" applyAlignment="1">
      <alignment wrapText="1"/>
    </xf>
    <xf numFmtId="3" fontId="0" fillId="0" borderId="0" xfId="1" applyNumberFormat="1" applyFont="1" applyFill="1" applyAlignment="1"/>
    <xf numFmtId="3" fontId="5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164" fontId="0" fillId="0" borderId="0" xfId="0" applyNumberFormat="1" applyFill="1" applyAlignment="1">
      <alignment horizontal="center"/>
    </xf>
    <xf numFmtId="0" fontId="33" fillId="0" borderId="0" xfId="0" applyFont="1" applyFill="1" applyAlignment="1"/>
    <xf numFmtId="0" fontId="33" fillId="0" borderId="0" xfId="0" applyFont="1" applyFill="1" applyAlignment="1">
      <alignment horizontal="center"/>
    </xf>
    <xf numFmtId="0" fontId="34" fillId="0" borderId="0" xfId="0" applyFont="1" applyFill="1"/>
    <xf numFmtId="0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166" fontId="3" fillId="0" borderId="0" xfId="7" applyNumberFormat="1" applyFont="1" applyFill="1" applyBorder="1" applyAlignment="1">
      <alignment horizontal="right"/>
    </xf>
    <xf numFmtId="170" fontId="0" fillId="0" borderId="0" xfId="0" applyNumberFormat="1" applyFill="1"/>
    <xf numFmtId="3" fontId="1" fillId="0" borderId="0" xfId="1" applyNumberFormat="1" applyFont="1" applyFill="1" applyAlignment="1">
      <alignment horizontal="right"/>
    </xf>
    <xf numFmtId="0" fontId="0" fillId="0" borderId="0" xfId="0" applyFill="1"/>
    <xf numFmtId="0" fontId="9" fillId="0" borderId="0" xfId="0" applyFont="1" applyFill="1" applyAlignment="1">
      <alignment horizontal="right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9" fillId="0" borderId="2" xfId="0" applyFont="1" applyFill="1" applyBorder="1"/>
    <xf numFmtId="0" fontId="1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9" fillId="0" borderId="0" xfId="3" applyFont="1" applyFill="1" applyBorder="1" applyAlignment="1">
      <alignment horizontal="left" vertical="top" indent="1"/>
    </xf>
    <xf numFmtId="0" fontId="10" fillId="0" borderId="0" xfId="3" applyFill="1" applyBorder="1" applyAlignment="1">
      <alignment horizontal="left" indent="1"/>
    </xf>
    <xf numFmtId="170" fontId="9" fillId="0" borderId="0" xfId="0" applyNumberFormat="1" applyFont="1" applyFill="1" applyBorder="1"/>
    <xf numFmtId="0" fontId="18" fillId="0" borderId="0" xfId="3" applyFont="1" applyFill="1" applyBorder="1" applyAlignment="1">
      <alignment horizontal="left" vertical="top" indent="1"/>
    </xf>
    <xf numFmtId="170" fontId="18" fillId="0" borderId="0" xfId="3" applyNumberFormat="1" applyFont="1" applyFill="1" applyBorder="1" applyAlignment="1">
      <alignment horizontal="right" vertical="top"/>
    </xf>
    <xf numFmtId="1" fontId="3" fillId="0" borderId="0" xfId="1" applyNumberFormat="1" applyFont="1" applyFill="1" applyAlignment="1"/>
    <xf numFmtId="166" fontId="3" fillId="0" borderId="0" xfId="1" applyNumberFormat="1" applyFont="1" applyFill="1" applyAlignment="1"/>
    <xf numFmtId="0" fontId="10" fillId="0" borderId="0" xfId="3" applyFill="1" applyAlignment="1">
      <alignment horizontal="left" indent="1"/>
    </xf>
    <xf numFmtId="3" fontId="14" fillId="0" borderId="0" xfId="1" applyNumberFormat="1" applyFont="1" applyFill="1" applyAlignment="1"/>
    <xf numFmtId="166" fontId="0" fillId="0" borderId="0" xfId="1" applyNumberFormat="1" applyFont="1" applyFill="1"/>
    <xf numFmtId="166" fontId="0" fillId="0" borderId="2" xfId="0" applyNumberFormat="1" applyFill="1" applyBorder="1"/>
    <xf numFmtId="0" fontId="18" fillId="0" borderId="2" xfId="3" applyFont="1" applyFill="1" applyBorder="1" applyAlignment="1">
      <alignment horizontal="left" vertical="top" indent="1"/>
    </xf>
    <xf numFmtId="166" fontId="18" fillId="0" borderId="2" xfId="1" applyNumberFormat="1" applyFont="1" applyFill="1" applyBorder="1" applyAlignment="1">
      <alignment horizontal="right" vertical="top"/>
    </xf>
    <xf numFmtId="0" fontId="19" fillId="0" borderId="0" xfId="3" applyFont="1" applyFill="1" applyBorder="1" applyAlignment="1">
      <alignment vertical="top"/>
    </xf>
    <xf numFmtId="170" fontId="9" fillId="0" borderId="0" xfId="0" applyNumberFormat="1" applyFont="1" applyFill="1"/>
    <xf numFmtId="0" fontId="18" fillId="0" borderId="0" xfId="3" applyFont="1" applyFill="1" applyBorder="1" applyAlignment="1">
      <alignment vertical="top"/>
    </xf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7" fontId="1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7" fontId="3" fillId="0" borderId="9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6" fontId="5" fillId="0" borderId="9" xfId="1" applyNumberFormat="1" applyFont="1" applyFill="1" applyBorder="1" applyAlignment="1">
      <alignment horizontal="center"/>
    </xf>
    <xf numFmtId="166" fontId="5" fillId="0" borderId="3" xfId="1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5" xfId="0" applyFill="1" applyBorder="1"/>
    <xf numFmtId="0" fontId="3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12" xfId="0" applyFont="1" applyFill="1" applyBorder="1"/>
    <xf numFmtId="37" fontId="1" fillId="0" borderId="10" xfId="1" applyNumberFormat="1" applyFont="1" applyFill="1" applyBorder="1"/>
    <xf numFmtId="37" fontId="1" fillId="0" borderId="6" xfId="1" applyNumberFormat="1" applyFont="1" applyFill="1" applyBorder="1"/>
    <xf numFmtId="166" fontId="1" fillId="0" borderId="10" xfId="1" applyNumberFormat="1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37" fontId="1" fillId="0" borderId="10" xfId="0" applyNumberFormat="1" applyFont="1" applyFill="1" applyBorder="1"/>
    <xf numFmtId="37" fontId="1" fillId="0" borderId="6" xfId="0" applyNumberFormat="1" applyFont="1" applyFill="1" applyBorder="1"/>
    <xf numFmtId="37" fontId="3" fillId="0" borderId="10" xfId="0" applyNumberFormat="1" applyFont="1" applyFill="1" applyBorder="1"/>
    <xf numFmtId="166" fontId="3" fillId="0" borderId="10" xfId="1" applyNumberFormat="1" applyFont="1" applyFill="1" applyBorder="1"/>
    <xf numFmtId="166" fontId="3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37" fontId="0" fillId="0" borderId="0" xfId="0" applyNumberFormat="1" applyFill="1"/>
    <xf numFmtId="0" fontId="3" fillId="0" borderId="0" xfId="0" applyFont="1" applyFill="1" applyAlignment="1">
      <alignment wrapText="1"/>
    </xf>
    <xf numFmtId="37" fontId="3" fillId="0" borderId="10" xfId="1" applyNumberFormat="1" applyFont="1" applyFill="1" applyBorder="1"/>
    <xf numFmtId="37" fontId="3" fillId="0" borderId="6" xfId="1" applyNumberFormat="1" applyFont="1" applyFill="1" applyBorder="1"/>
    <xf numFmtId="0" fontId="2" fillId="0" borderId="0" xfId="0" applyFont="1" applyFill="1" applyAlignment="1">
      <alignment horizontal="left" wrapText="1" indent="1"/>
    </xf>
    <xf numFmtId="37" fontId="2" fillId="0" borderId="10" xfId="0" applyNumberFormat="1" applyFont="1" applyFill="1" applyBorder="1"/>
    <xf numFmtId="166" fontId="2" fillId="0" borderId="6" xfId="0" applyNumberFormat="1" applyFont="1" applyFill="1" applyBorder="1"/>
    <xf numFmtId="37" fontId="3" fillId="0" borderId="6" xfId="0" applyNumberFormat="1" applyFont="1" applyFill="1" applyBorder="1"/>
    <xf numFmtId="37" fontId="5" fillId="0" borderId="10" xfId="1" applyNumberFormat="1" applyFont="1" applyFill="1" applyBorder="1" applyAlignment="1">
      <alignment horizontal="right"/>
    </xf>
    <xf numFmtId="166" fontId="1" fillId="0" borderId="6" xfId="0" applyNumberFormat="1" applyFont="1" applyFill="1" applyBorder="1"/>
    <xf numFmtId="37" fontId="1" fillId="0" borderId="0" xfId="0" applyNumberFormat="1" applyFont="1" applyFill="1"/>
    <xf numFmtId="37" fontId="3" fillId="0" borderId="10" xfId="0" applyNumberFormat="1" applyFont="1" applyFill="1" applyBorder="1" applyAlignment="1">
      <alignment horizontal="right"/>
    </xf>
    <xf numFmtId="166" fontId="3" fillId="0" borderId="10" xfId="1" applyNumberFormat="1" applyFont="1" applyFill="1" applyBorder="1" applyAlignment="1">
      <alignment horizontal="right"/>
    </xf>
    <xf numFmtId="166" fontId="3" fillId="0" borderId="6" xfId="0" applyNumberFormat="1" applyFont="1" applyFill="1" applyBorder="1" applyAlignment="1">
      <alignment horizontal="right"/>
    </xf>
    <xf numFmtId="0" fontId="0" fillId="0" borderId="11" xfId="0" applyFill="1" applyBorder="1"/>
    <xf numFmtId="0" fontId="1" fillId="0" borderId="11" xfId="0" applyFont="1" applyFill="1" applyBorder="1"/>
    <xf numFmtId="0" fontId="0" fillId="0" borderId="13" xfId="0" applyFill="1" applyBorder="1"/>
    <xf numFmtId="0" fontId="26" fillId="0" borderId="11" xfId="0" applyFont="1" applyFill="1" applyBorder="1"/>
    <xf numFmtId="0" fontId="27" fillId="0" borderId="11" xfId="0" applyFont="1" applyFill="1" applyBorder="1"/>
    <xf numFmtId="0" fontId="27" fillId="0" borderId="13" xfId="0" applyFont="1" applyFill="1" applyBorder="1"/>
    <xf numFmtId="0" fontId="26" fillId="0" borderId="0" xfId="0" applyFont="1" applyFill="1" applyBorder="1"/>
    <xf numFmtId="0" fontId="17" fillId="0" borderId="0" xfId="0" applyFont="1" applyFill="1" applyAlignment="1">
      <alignment horizontal="left"/>
    </xf>
    <xf numFmtId="0" fontId="4" fillId="0" borderId="0" xfId="0" applyFont="1" applyFill="1" applyBorder="1"/>
    <xf numFmtId="0" fontId="0" fillId="0" borderId="1" xfId="0" applyFill="1" applyBorder="1"/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166" fontId="30" fillId="0" borderId="0" xfId="1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166" fontId="31" fillId="0" borderId="2" xfId="1" applyNumberFormat="1" applyFont="1" applyFill="1" applyBorder="1" applyAlignment="1">
      <alignment vertical="center"/>
    </xf>
    <xf numFmtId="0" fontId="31" fillId="0" borderId="5" xfId="0" applyFont="1" applyFill="1" applyBorder="1" applyAlignment="1">
      <alignment vertical="center"/>
    </xf>
    <xf numFmtId="0" fontId="29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/>
    </xf>
    <xf numFmtId="0" fontId="0" fillId="0" borderId="0" xfId="0" applyFill="1"/>
    <xf numFmtId="0" fontId="17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0" fillId="0" borderId="0" xfId="0" applyFill="1"/>
    <xf numFmtId="0" fontId="17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right" wrapText="1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66" fontId="30" fillId="0" borderId="0" xfId="1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2" xfId="0" applyFill="1" applyBorder="1"/>
    <xf numFmtId="0" fontId="1" fillId="0" borderId="6" xfId="0" applyFont="1" applyFill="1" applyBorder="1"/>
    <xf numFmtId="166" fontId="1" fillId="0" borderId="10" xfId="1" applyNumberFormat="1" applyFont="1" applyFill="1" applyBorder="1" applyAlignment="1">
      <alignment horizontal="right"/>
    </xf>
    <xf numFmtId="37" fontId="1" fillId="0" borderId="10" xfId="1" applyNumberFormat="1" applyFont="1" applyFill="1" applyBorder="1" applyAlignment="1">
      <alignment horizontal="right"/>
    </xf>
    <xf numFmtId="37" fontId="1" fillId="0" borderId="6" xfId="1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37" fontId="1" fillId="0" borderId="10" xfId="0" applyNumberFormat="1" applyFont="1" applyFill="1" applyBorder="1" applyAlignment="1">
      <alignment horizontal="right"/>
    </xf>
    <xf numFmtId="37" fontId="1" fillId="0" borderId="6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37" fontId="3" fillId="0" borderId="0" xfId="0" applyNumberFormat="1" applyFont="1" applyFill="1"/>
  </cellXfs>
  <cellStyles count="12">
    <cellStyle name="Comma" xfId="1" builtinId="3"/>
    <cellStyle name="Comma 2" xfId="5"/>
    <cellStyle name="Comma 2 2" xfId="7"/>
    <cellStyle name="Comma 2 3" xfId="10"/>
    <cellStyle name="Comma 3" xfId="8"/>
    <cellStyle name="Comma 3 2" xfId="11"/>
    <cellStyle name="Comma 4" xfId="9"/>
    <cellStyle name="Normal" xfId="0" builtinId="0"/>
    <cellStyle name="Normal 2" xfId="2"/>
    <cellStyle name="Normal_.02" xfId="6"/>
    <cellStyle name="Normal_Sheet1" xfId="3"/>
    <cellStyle name="Normal_Sheet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ACA899"/>
      <rgbColor rgb="00CCCC99"/>
      <rgbColor rgb="00D4D0C8"/>
      <rgbColor rgb="00FFCC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52442159383041"/>
          <c:y val="0.24864864864864866"/>
          <c:w val="0.6426735218509001"/>
          <c:h val="0.5405405405405406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'hc4.01&amp;4.02'!$A$119:$A$123</c:f>
              <c:numCache>
                <c:formatCode>General</c:formatCode>
                <c:ptCount val="5"/>
              </c:numCache>
            </c:numRef>
          </c:cat>
          <c:val>
            <c:numRef>
              <c:f>'hc4.01&amp;4.02'!$B$119:$B$123</c:f>
              <c:numCache>
                <c:formatCode>_(* #,##0_);_(* \(#,##0\);_(* "-"??_);_(@_)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22268525051607"/>
          <c:y val="0.26804123711340205"/>
          <c:w val="0.72378607010528662"/>
          <c:h val="0.45876288659793812"/>
        </c:manualLayout>
      </c:layout>
      <c:lineChart>
        <c:grouping val="standard"/>
        <c:varyColors val="0"/>
        <c:ser>
          <c:idx val="1"/>
          <c:order val="0"/>
          <c:tx>
            <c:strRef>
              <c:f>'hc4.01&amp;4.02'!$B$136</c:f>
              <c:strCache>
                <c:ptCount val="1"/>
                <c:pt idx="0">
                  <c:v>Labour Force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'hc4.01&amp;4.02'!$A$137:$A$141</c:f>
              <c:numCache>
                <c:formatCode>General</c:formatCode>
                <c:ptCount val="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</c:numCache>
            </c:numRef>
          </c:cat>
          <c:val>
            <c:numRef>
              <c:f>'hc4.01&amp;4.02'!$B$137:$B$141</c:f>
              <c:numCache>
                <c:formatCode>_(* #,##0_);_(* \(#,##0\);_(* "-"??_);_(@_)</c:formatCode>
                <c:ptCount val="5"/>
                <c:pt idx="0">
                  <c:v>16745</c:v>
                </c:pt>
                <c:pt idx="1">
                  <c:v>16470</c:v>
                </c:pt>
                <c:pt idx="2">
                  <c:v>17235</c:v>
                </c:pt>
                <c:pt idx="3">
                  <c:v>17855</c:v>
                </c:pt>
                <c:pt idx="4">
                  <c:v>19820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97920"/>
        <c:axId val="104900096"/>
      </c:lineChart>
      <c:lineChart>
        <c:grouping val="standard"/>
        <c:varyColors val="0"/>
        <c:ser>
          <c:idx val="0"/>
          <c:order val="1"/>
          <c:tx>
            <c:strRef>
              <c:f>'hc4.01&amp;4.02'!$C$136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'hc4.01&amp;4.02'!$A$137:$A$141</c:f>
              <c:numCache>
                <c:formatCode>General</c:formatCode>
                <c:ptCount val="5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</c:numCache>
            </c:numRef>
          </c:cat>
          <c:val>
            <c:numRef>
              <c:f>'hc4.01&amp;4.02'!$C$137:$C$141</c:f>
              <c:numCache>
                <c:formatCode>_(* #,##0.0_);_(* \(#,##0.0\);_(* "-"??_);_(@_)</c:formatCode>
                <c:ptCount val="5"/>
                <c:pt idx="0">
                  <c:v>5.9122126007763507</c:v>
                </c:pt>
                <c:pt idx="1">
                  <c:v>7.6199149969641775</c:v>
                </c:pt>
                <c:pt idx="2">
                  <c:v>8.0069625761531782</c:v>
                </c:pt>
                <c:pt idx="3">
                  <c:v>5.7406888826659204</c:v>
                </c:pt>
                <c:pt idx="4">
                  <c:v>4.9445005045408674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1632"/>
        <c:axId val="104911616"/>
      </c:lineChart>
      <c:catAx>
        <c:axId val="104897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0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0096"/>
        <c:scaling>
          <c:orientation val="minMax"/>
        </c:scaling>
        <c:delete val="0"/>
        <c:axPos val="l"/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97920"/>
        <c:crosses val="autoZero"/>
        <c:crossBetween val="between"/>
        <c:majorUnit val="2500"/>
      </c:valAx>
      <c:catAx>
        <c:axId val="10490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4911616"/>
        <c:crosses val="autoZero"/>
        <c:auto val="0"/>
        <c:lblAlgn val="ctr"/>
        <c:lblOffset val="100"/>
        <c:noMultiLvlLbl val="0"/>
      </c:catAx>
      <c:valAx>
        <c:axId val="104911616"/>
        <c:scaling>
          <c:orientation val="minMax"/>
          <c:min val="4"/>
        </c:scaling>
        <c:delete val="0"/>
        <c:axPos val="r"/>
        <c:numFmt formatCode="_(* #,##0.0_);_(* \(#,##0.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0163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93094629156024"/>
          <c:y val="0.87113402061855782"/>
          <c:w val="0.59335038363171266"/>
          <c:h val="0.113402061855670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47625</xdr:rowOff>
        </xdr:from>
        <xdr:to>
          <xdr:col>2</xdr:col>
          <xdr:colOff>323850</xdr:colOff>
          <xdr:row>2</xdr:row>
          <xdr:rowOff>152400</xdr:rowOff>
        </xdr:to>
        <xdr:sp macro="" textlink="">
          <xdr:nvSpPr>
            <xdr:cNvPr id="574499" name="Object 35" hidden="1">
              <a:extLst>
                <a:ext uri="{63B3BB69-23CF-44E3-9099-C40C66FF867C}">
                  <a14:compatExt spid="_x0000_s574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95250</xdr:colOff>
          <xdr:row>3</xdr:row>
          <xdr:rowOff>9525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123825</xdr:colOff>
          <xdr:row>3</xdr:row>
          <xdr:rowOff>0</xdr:rowOff>
        </xdr:to>
        <xdr:sp macro="" textlink="">
          <xdr:nvSpPr>
            <xdr:cNvPr id="687105" name="Object 1" hidden="1">
              <a:extLst>
                <a:ext uri="{63B3BB69-23CF-44E3-9099-C40C66FF867C}">
                  <a14:compatExt spid="_x0000_s68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57150</xdr:rowOff>
        </xdr:from>
        <xdr:to>
          <xdr:col>1</xdr:col>
          <xdr:colOff>19050</xdr:colOff>
          <xdr:row>2</xdr:row>
          <xdr:rowOff>95250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</xdr:row>
      <xdr:rowOff>0</xdr:rowOff>
    </xdr:from>
    <xdr:to>
      <xdr:col>2</xdr:col>
      <xdr:colOff>1279525</xdr:colOff>
      <xdr:row>49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190875" y="807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1546225</xdr:colOff>
      <xdr:row>55</xdr:row>
      <xdr:rowOff>38099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523875" y="7715250"/>
          <a:ext cx="1295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</xdr:col>
          <xdr:colOff>0</xdr:colOff>
          <xdr:row>3</xdr:row>
          <xdr:rowOff>47625</xdr:rowOff>
        </xdr:to>
        <xdr:sp macro="" textlink="">
          <xdr:nvSpPr>
            <xdr:cNvPr id="676867" name="Object 3" hidden="1">
              <a:extLst>
                <a:ext uri="{63B3BB69-23CF-44E3-9099-C40C66FF867C}">
                  <a14:compatExt spid="_x0000_s676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47625</xdr:colOff>
          <xdr:row>3</xdr:row>
          <xdr:rowOff>19050</xdr:rowOff>
        </xdr:to>
        <xdr:sp macro="" textlink="">
          <xdr:nvSpPr>
            <xdr:cNvPr id="675843" name="Object 3" hidden="1">
              <a:extLst>
                <a:ext uri="{63B3BB69-23CF-44E3-9099-C40C66FF867C}">
                  <a14:compatExt spid="_x0000_s675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1295723</xdr:colOff>
      <xdr:row>42</xdr:row>
      <xdr:rowOff>85725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19075" y="8305800"/>
          <a:ext cx="129572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1295723</xdr:colOff>
      <xdr:row>43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" y="8467725"/>
          <a:ext cx="129572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152400</xdr:rowOff>
        </xdr:from>
        <xdr:to>
          <xdr:col>1</xdr:col>
          <xdr:colOff>0</xdr:colOff>
          <xdr:row>3</xdr:row>
          <xdr:rowOff>85725</xdr:rowOff>
        </xdr:to>
        <xdr:sp macro="" textlink="">
          <xdr:nvSpPr>
            <xdr:cNvPr id="693249" name="Object 1" hidden="1">
              <a:extLst>
                <a:ext uri="{63B3BB69-23CF-44E3-9099-C40C66FF867C}">
                  <a14:compatExt spid="_x0000_s69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152400</xdr:rowOff>
        </xdr:from>
        <xdr:to>
          <xdr:col>1</xdr:col>
          <xdr:colOff>0</xdr:colOff>
          <xdr:row>3</xdr:row>
          <xdr:rowOff>85725</xdr:rowOff>
        </xdr:to>
        <xdr:sp macro="" textlink="">
          <xdr:nvSpPr>
            <xdr:cNvPr id="693250" name="Object 2" hidden="1">
              <a:extLst>
                <a:ext uri="{63B3BB69-23CF-44E3-9099-C40C66FF867C}">
                  <a14:compatExt spid="_x0000_s69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619125</xdr:colOff>
          <xdr:row>2</xdr:row>
          <xdr:rowOff>123825</xdr:rowOff>
        </xdr:to>
        <xdr:sp macro="" textlink="">
          <xdr:nvSpPr>
            <xdr:cNvPr id="693251" name="Object 3" hidden="1">
              <a:extLst>
                <a:ext uri="{63B3BB69-23CF-44E3-9099-C40C66FF867C}">
                  <a14:compatExt spid="_x0000_s69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57150</xdr:rowOff>
        </xdr:from>
        <xdr:to>
          <xdr:col>1</xdr:col>
          <xdr:colOff>123825</xdr:colOff>
          <xdr:row>2</xdr:row>
          <xdr:rowOff>104775</xdr:rowOff>
        </xdr:to>
        <xdr:sp macro="" textlink="">
          <xdr:nvSpPr>
            <xdr:cNvPr id="692225" name="Object 1" hidden="1">
              <a:extLst>
                <a:ext uri="{63B3BB69-23CF-44E3-9099-C40C66FF867C}">
                  <a14:compatExt spid="_x0000_s69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1</xdr:col>
          <xdr:colOff>314325</xdr:colOff>
          <xdr:row>3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238125</xdr:colOff>
          <xdr:row>1</xdr:row>
          <xdr:rowOff>180975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0</xdr:rowOff>
        </xdr:from>
        <xdr:to>
          <xdr:col>0</xdr:col>
          <xdr:colOff>447675</xdr:colOff>
          <xdr:row>0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57150</xdr:colOff>
          <xdr:row>2</xdr:row>
          <xdr:rowOff>85725</xdr:rowOff>
        </xdr:to>
        <xdr:sp macro="" textlink="">
          <xdr:nvSpPr>
            <xdr:cNvPr id="668673" name="Object 1" hidden="1">
              <a:extLst>
                <a:ext uri="{63B3BB69-23CF-44E3-9099-C40C66FF867C}">
                  <a14:compatExt spid="_x0000_s66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1</xdr:col>
          <xdr:colOff>152400</xdr:colOff>
          <xdr:row>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19050</xdr:rowOff>
        </xdr:from>
        <xdr:to>
          <xdr:col>2</xdr:col>
          <xdr:colOff>180975</xdr:colOff>
          <xdr:row>3</xdr:row>
          <xdr:rowOff>85725</xdr:rowOff>
        </xdr:to>
        <xdr:sp macro="" textlink="">
          <xdr:nvSpPr>
            <xdr:cNvPr id="661505" name="Object 1" hidden="1">
              <a:extLst>
                <a:ext uri="{63B3BB69-23CF-44E3-9099-C40C66FF867C}">
                  <a14:compatExt spid="_x0000_s66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57150</xdr:colOff>
          <xdr:row>3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25</xdr:row>
      <xdr:rowOff>9525</xdr:rowOff>
    </xdr:from>
    <xdr:to>
      <xdr:col>12</xdr:col>
      <xdr:colOff>180975</xdr:colOff>
      <xdr:row>35</xdr:row>
      <xdr:rowOff>152400</xdr:rowOff>
    </xdr:to>
    <xdr:graphicFrame macro="">
      <xdr:nvGraphicFramePr>
        <xdr:cNvPr id="15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438150</xdr:colOff>
      <xdr:row>38</xdr:row>
      <xdr:rowOff>0</xdr:rowOff>
    </xdr:from>
    <xdr:to>
      <xdr:col>12</xdr:col>
      <xdr:colOff>190500</xdr:colOff>
      <xdr:row>49</xdr:row>
      <xdr:rowOff>66675</xdr:rowOff>
    </xdr:to>
    <xdr:graphicFrame macro="">
      <xdr:nvGraphicFramePr>
        <xdr:cNvPr id="15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95250</xdr:colOff>
          <xdr:row>3</xdr:row>
          <xdr:rowOff>85725</xdr:rowOff>
        </xdr:to>
        <xdr:sp macro="" textlink="">
          <xdr:nvSpPr>
            <xdr:cNvPr id="662529" name="Object 1" hidden="1">
              <a:extLst>
                <a:ext uri="{63B3BB69-23CF-44E3-9099-C40C66FF867C}">
                  <a14:compatExt spid="_x0000_s66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0%20Compendium/Data/Work%20Permits%20by%20Nationality%2031-dec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endium%20of%20Statistics\2010%20Compendium\Data\Work%20Permits%20by%20Nationality%2031-de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oleObject" Target="../embeddings/oleObject9.bin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47.bin"/><Relationship Id="rId7" Type="http://schemas.openxmlformats.org/officeDocument/2006/relationships/oleObject" Target="../embeddings/oleObject10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oleObject" Target="../embeddings/oleObject11.bin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54.bin"/><Relationship Id="rId7" Type="http://schemas.openxmlformats.org/officeDocument/2006/relationships/oleObject" Target="../embeddings/oleObject12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vmlDrawing" Target="../drawings/vmlDrawing11.vm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5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oleObject" Target="../embeddings/oleObject13.bin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oleObject" Target="../embeddings/oleObject14.bin"/><Relationship Id="rId5" Type="http://schemas.openxmlformats.org/officeDocument/2006/relationships/vmlDrawing" Target="../drawings/vmlDrawing13.vml"/><Relationship Id="rId4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2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oleObject" Target="../embeddings/oleObject18.bin"/><Relationship Id="rId5" Type="http://schemas.openxmlformats.org/officeDocument/2006/relationships/vmlDrawing" Target="../drawings/vmlDrawing15.vml"/><Relationship Id="rId4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6.bin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10.bin"/><Relationship Id="rId7" Type="http://schemas.openxmlformats.org/officeDocument/2006/relationships/oleObject" Target="../embeddings/oleObject3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1.bin"/><Relationship Id="rId9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17.bin"/><Relationship Id="rId7" Type="http://schemas.openxmlformats.org/officeDocument/2006/relationships/oleObject" Target="../embeddings/oleObject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7" Type="http://schemas.openxmlformats.org/officeDocument/2006/relationships/image" Target="../media/image1.png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oleObject" Target="../embeddings/oleObject7.bin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printerSettings" Target="../printerSettings/printerSettings32.bin"/><Relationship Id="rId7" Type="http://schemas.openxmlformats.org/officeDocument/2006/relationships/oleObject" Target="../embeddings/oleObject8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vmlDrawing" Target="../drawings/vmlDrawing7.v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48"/>
  <sheetViews>
    <sheetView tabSelected="1" zoomScaleNormal="100" zoomScaleSheetLayoutView="100" workbookViewId="0">
      <selection activeCell="I1" sqref="I1"/>
    </sheetView>
  </sheetViews>
  <sheetFormatPr defaultRowHeight="12.75" x14ac:dyDescent="0.2"/>
  <cols>
    <col min="1" max="1" width="9.140625" style="54"/>
    <col min="2" max="2" width="7.5703125" style="54" customWidth="1"/>
    <col min="3" max="3" width="28" style="54" customWidth="1"/>
    <col min="4" max="9" width="11.28515625" style="54" customWidth="1"/>
    <col min="10" max="16384" width="9.140625" style="54"/>
  </cols>
  <sheetData>
    <row r="3" spans="2:12" ht="15" customHeight="1" x14ac:dyDescent="0.25">
      <c r="F3" s="381" t="s">
        <v>328</v>
      </c>
      <c r="G3" s="381"/>
      <c r="H3" s="381"/>
      <c r="I3" s="381"/>
    </row>
    <row r="4" spans="2:12" ht="15" customHeight="1" x14ac:dyDescent="0.25">
      <c r="G4" s="107"/>
      <c r="H4" s="107"/>
      <c r="I4" s="107"/>
      <c r="J4" s="106"/>
      <c r="K4" s="106"/>
      <c r="L4" s="106"/>
    </row>
    <row r="5" spans="2:12" ht="12.75" customHeight="1" x14ac:dyDescent="0.25">
      <c r="D5" s="62"/>
      <c r="E5" s="62"/>
      <c r="F5" s="62"/>
    </row>
    <row r="6" spans="2:12" ht="12.75" customHeight="1" x14ac:dyDescent="0.25">
      <c r="C6" s="62"/>
      <c r="D6" s="62"/>
      <c r="E6" s="62"/>
      <c r="F6" s="62"/>
    </row>
    <row r="7" spans="2:12" ht="12.75" customHeight="1" x14ac:dyDescent="0.25">
      <c r="C7" s="62"/>
      <c r="D7" s="62"/>
      <c r="E7" s="62"/>
      <c r="F7" s="62"/>
    </row>
    <row r="8" spans="2:12" ht="16.5" customHeight="1" x14ac:dyDescent="0.25">
      <c r="B8" s="69" t="s">
        <v>223</v>
      </c>
      <c r="C8" s="380" t="s">
        <v>312</v>
      </c>
      <c r="D8" s="380"/>
      <c r="E8" s="380"/>
      <c r="F8" s="380"/>
      <c r="G8" s="380"/>
      <c r="H8" s="380"/>
      <c r="I8" s="380"/>
    </row>
    <row r="9" spans="2:12" ht="12.75" customHeight="1" x14ac:dyDescent="0.25">
      <c r="C9" s="62"/>
      <c r="D9" s="62"/>
      <c r="E9" s="62"/>
      <c r="F9" s="62"/>
    </row>
    <row r="10" spans="2:12" ht="15.75" customHeight="1" x14ac:dyDescent="0.25">
      <c r="C10" s="62"/>
      <c r="D10" s="62"/>
      <c r="E10" s="62"/>
      <c r="F10" s="62"/>
    </row>
    <row r="11" spans="2:12" ht="14.25" x14ac:dyDescent="0.2">
      <c r="C11" s="71"/>
      <c r="D11" s="72">
        <v>2010</v>
      </c>
      <c r="E11" s="72">
        <v>2011</v>
      </c>
      <c r="F11" s="72">
        <v>2012</v>
      </c>
      <c r="G11" s="71" t="s">
        <v>308</v>
      </c>
      <c r="H11" s="72">
        <v>2014</v>
      </c>
      <c r="I11" s="72">
        <v>2015</v>
      </c>
    </row>
    <row r="12" spans="2:12" ht="15" customHeight="1" x14ac:dyDescent="0.2">
      <c r="C12" s="73"/>
      <c r="D12" s="73"/>
      <c r="E12" s="73"/>
      <c r="F12" s="73"/>
      <c r="G12" s="73"/>
      <c r="H12" s="73"/>
      <c r="I12" s="73"/>
    </row>
    <row r="13" spans="2:12" x14ac:dyDescent="0.2">
      <c r="C13" s="74" t="s">
        <v>165</v>
      </c>
      <c r="D13" s="75">
        <f t="shared" ref="D13:E13" si="0">SUM(D14:D15)</f>
        <v>45067</v>
      </c>
      <c r="E13" s="75">
        <f t="shared" si="0"/>
        <v>45450.196225094354</v>
      </c>
      <c r="F13" s="75">
        <f>SUM(F14:F15)</f>
        <v>46375</v>
      </c>
      <c r="G13" s="76">
        <v>46394.16</v>
      </c>
      <c r="H13" s="76">
        <v>47895.72</v>
      </c>
      <c r="I13" s="77">
        <v>49369.000000000786</v>
      </c>
    </row>
    <row r="14" spans="2:12" x14ac:dyDescent="0.2">
      <c r="C14" s="78" t="s">
        <v>12</v>
      </c>
      <c r="D14" s="79">
        <v>22140</v>
      </c>
      <c r="E14" s="80">
        <v>22325.606848107487</v>
      </c>
      <c r="F14" s="79">
        <v>22451</v>
      </c>
      <c r="G14" s="81">
        <v>22616.44</v>
      </c>
      <c r="H14" s="81">
        <v>22633.4</v>
      </c>
      <c r="I14" s="82">
        <v>24550.283065641961</v>
      </c>
    </row>
    <row r="15" spans="2:12" x14ac:dyDescent="0.2">
      <c r="C15" s="78" t="s">
        <v>13</v>
      </c>
      <c r="D15" s="79">
        <v>22927</v>
      </c>
      <c r="E15" s="80">
        <v>23124.589376986867</v>
      </c>
      <c r="F15" s="79">
        <v>23924</v>
      </c>
      <c r="G15" s="81">
        <v>23777.72</v>
      </c>
      <c r="H15" s="81">
        <v>25262.32</v>
      </c>
      <c r="I15" s="82">
        <v>24818.716934358265</v>
      </c>
    </row>
    <row r="16" spans="2:12" x14ac:dyDescent="0.2">
      <c r="C16" s="63"/>
      <c r="D16" s="83"/>
      <c r="E16" s="83"/>
      <c r="F16" s="83"/>
      <c r="G16" s="83"/>
      <c r="H16" s="83"/>
      <c r="I16" s="83"/>
    </row>
    <row r="17" spans="3:9" x14ac:dyDescent="0.2">
      <c r="C17" s="74" t="s">
        <v>25</v>
      </c>
      <c r="D17" s="75">
        <f t="shared" ref="D17:E17" si="1">SUM(D18:D19)</f>
        <v>37313</v>
      </c>
      <c r="E17" s="75">
        <f t="shared" si="1"/>
        <v>37620</v>
      </c>
      <c r="F17" s="75">
        <f>SUM(F18:F19)</f>
        <v>38811</v>
      </c>
      <c r="G17" s="77">
        <v>38521.270000000004</v>
      </c>
      <c r="H17" s="77">
        <v>39581.75</v>
      </c>
      <c r="I17" s="77">
        <v>40870.49734714951</v>
      </c>
    </row>
    <row r="18" spans="3:9" x14ac:dyDescent="0.2">
      <c r="C18" s="78" t="s">
        <v>12</v>
      </c>
      <c r="D18" s="79">
        <v>19116</v>
      </c>
      <c r="E18" s="79">
        <v>19271</v>
      </c>
      <c r="F18" s="79">
        <v>19441</v>
      </c>
      <c r="G18" s="84">
        <v>19357.16</v>
      </c>
      <c r="H18" s="84">
        <v>19292.169999999998</v>
      </c>
      <c r="I18" s="82">
        <v>20772.356213674499</v>
      </c>
    </row>
    <row r="19" spans="3:9" x14ac:dyDescent="0.2">
      <c r="C19" s="78" t="s">
        <v>13</v>
      </c>
      <c r="D19" s="79">
        <v>18197</v>
      </c>
      <c r="E19" s="79">
        <v>18349</v>
      </c>
      <c r="F19" s="79">
        <v>19370</v>
      </c>
      <c r="G19" s="84">
        <v>19164.11</v>
      </c>
      <c r="H19" s="84">
        <v>20289.580000000002</v>
      </c>
      <c r="I19" s="82">
        <v>20098.141133474481</v>
      </c>
    </row>
    <row r="20" spans="3:9" x14ac:dyDescent="0.2">
      <c r="C20" s="63"/>
      <c r="D20" s="83"/>
      <c r="E20" s="83"/>
      <c r="F20" s="83"/>
      <c r="G20" s="83"/>
      <c r="H20" s="83"/>
      <c r="I20" s="83"/>
    </row>
    <row r="21" spans="3:9" x14ac:dyDescent="0.2">
      <c r="C21" s="74" t="s">
        <v>163</v>
      </c>
      <c r="D21" s="75">
        <f t="shared" ref="D21:E21" si="2">SUM(D22:D23)</f>
        <v>34983</v>
      </c>
      <c r="E21" s="75">
        <f t="shared" si="2"/>
        <v>35267</v>
      </c>
      <c r="F21" s="75">
        <f>SUM(F22:F23)</f>
        <v>36401</v>
      </c>
      <c r="G21" s="85">
        <v>36105.910000000003</v>
      </c>
      <c r="H21" s="85">
        <v>37722.53</v>
      </c>
      <c r="I21" s="77">
        <v>39138.211303649252</v>
      </c>
    </row>
    <row r="22" spans="3:9" x14ac:dyDescent="0.2">
      <c r="C22" s="78" t="s">
        <v>12</v>
      </c>
      <c r="D22" s="79">
        <v>17839</v>
      </c>
      <c r="E22" s="79">
        <v>17981</v>
      </c>
      <c r="F22" s="79">
        <v>18059</v>
      </c>
      <c r="G22" s="86">
        <v>18060.79</v>
      </c>
      <c r="H22" s="86">
        <v>18376.419999999998</v>
      </c>
      <c r="I22" s="82">
        <v>20085.89880259342</v>
      </c>
    </row>
    <row r="23" spans="3:9" x14ac:dyDescent="0.2">
      <c r="C23" s="78" t="s">
        <v>13</v>
      </c>
      <c r="D23" s="79">
        <v>17144</v>
      </c>
      <c r="E23" s="79">
        <v>17286</v>
      </c>
      <c r="F23" s="79">
        <v>18342</v>
      </c>
      <c r="G23" s="86">
        <v>18045.12</v>
      </c>
      <c r="H23" s="86">
        <v>19346.11</v>
      </c>
      <c r="I23" s="82">
        <v>19052.312501055279</v>
      </c>
    </row>
    <row r="24" spans="3:9" x14ac:dyDescent="0.2">
      <c r="C24" s="63"/>
      <c r="D24" s="83"/>
      <c r="E24" s="83"/>
      <c r="F24" s="83"/>
      <c r="G24" s="83"/>
      <c r="H24" s="83"/>
      <c r="I24" s="83"/>
    </row>
    <row r="25" spans="3:9" x14ac:dyDescent="0.2">
      <c r="C25" s="74" t="s">
        <v>164</v>
      </c>
      <c r="D25" s="75">
        <f t="shared" ref="D25:E25" si="3">SUM(D26:D27)</f>
        <v>2330</v>
      </c>
      <c r="E25" s="75">
        <f t="shared" si="3"/>
        <v>2353</v>
      </c>
      <c r="F25" s="75">
        <f>SUM(F26:F27)</f>
        <v>2410</v>
      </c>
      <c r="G25" s="77">
        <v>2415.35</v>
      </c>
      <c r="H25" s="77">
        <v>1859.22</v>
      </c>
      <c r="I25" s="77">
        <v>1732.2860435002576</v>
      </c>
    </row>
    <row r="26" spans="3:9" x14ac:dyDescent="0.2">
      <c r="C26" s="78" t="s">
        <v>12</v>
      </c>
      <c r="D26" s="79">
        <v>1277</v>
      </c>
      <c r="E26" s="79">
        <v>1290</v>
      </c>
      <c r="F26" s="79">
        <v>1382</v>
      </c>
      <c r="G26" s="87">
        <v>1296.3699999999999</v>
      </c>
      <c r="H26" s="87">
        <v>915.75</v>
      </c>
      <c r="I26" s="82">
        <v>686.45741108107973</v>
      </c>
    </row>
    <row r="27" spans="3:9" x14ac:dyDescent="0.2">
      <c r="C27" s="78" t="s">
        <v>13</v>
      </c>
      <c r="D27" s="79">
        <v>1053</v>
      </c>
      <c r="E27" s="79">
        <v>1063</v>
      </c>
      <c r="F27" s="79">
        <v>1028</v>
      </c>
      <c r="G27" s="87">
        <v>1118.98</v>
      </c>
      <c r="H27" s="87">
        <v>943.47</v>
      </c>
      <c r="I27" s="82">
        <v>1045.8286324191783</v>
      </c>
    </row>
    <row r="28" spans="3:9" x14ac:dyDescent="0.2">
      <c r="C28" s="63"/>
      <c r="D28" s="83"/>
      <c r="E28" s="83"/>
      <c r="F28" s="83"/>
      <c r="G28" s="83"/>
      <c r="H28" s="83"/>
      <c r="I28" s="83"/>
    </row>
    <row r="29" spans="3:9" x14ac:dyDescent="0.2">
      <c r="C29" s="74" t="s">
        <v>187</v>
      </c>
      <c r="D29" s="75">
        <f>SUM(D30:D31)</f>
        <v>7754</v>
      </c>
      <c r="E29" s="75">
        <f>SUM(E30:E31)</f>
        <v>7830</v>
      </c>
      <c r="F29" s="75">
        <f>SUM(F30:F31)</f>
        <v>7564</v>
      </c>
      <c r="G29" s="77">
        <v>7872.9</v>
      </c>
      <c r="H29" s="77">
        <v>8313.9599999999991</v>
      </c>
      <c r="I29" s="77">
        <v>8498.5026528510371</v>
      </c>
    </row>
    <row r="30" spans="3:9" x14ac:dyDescent="0.2">
      <c r="C30" s="78" t="s">
        <v>12</v>
      </c>
      <c r="D30" s="79">
        <v>3024</v>
      </c>
      <c r="E30" s="79">
        <v>3054</v>
      </c>
      <c r="F30" s="79">
        <v>3010</v>
      </c>
      <c r="G30" s="87">
        <v>3259.28</v>
      </c>
      <c r="H30" s="87">
        <v>3341.22</v>
      </c>
      <c r="I30" s="82">
        <v>3777.9268519673456</v>
      </c>
    </row>
    <row r="31" spans="3:9" x14ac:dyDescent="0.2">
      <c r="C31" s="78" t="s">
        <v>13</v>
      </c>
      <c r="D31" s="79">
        <v>4730</v>
      </c>
      <c r="E31" s="79">
        <v>4776</v>
      </c>
      <c r="F31" s="79">
        <v>4554</v>
      </c>
      <c r="G31" s="87">
        <v>4613.62</v>
      </c>
      <c r="H31" s="87">
        <v>4972.74</v>
      </c>
      <c r="I31" s="82">
        <v>4720.5758008836974</v>
      </c>
    </row>
    <row r="32" spans="3:9" x14ac:dyDescent="0.2">
      <c r="C32" s="63"/>
      <c r="D32" s="83"/>
      <c r="E32" s="83"/>
      <c r="F32" s="83"/>
      <c r="G32" s="83"/>
      <c r="H32" s="83"/>
      <c r="I32" s="83"/>
    </row>
    <row r="33" spans="2:9" x14ac:dyDescent="0.2">
      <c r="C33" s="74" t="s">
        <v>188</v>
      </c>
      <c r="D33" s="88">
        <f t="shared" ref="D33:E35" si="4">(D17/D13)*100</f>
        <v>82.794505957796176</v>
      </c>
      <c r="E33" s="88">
        <f t="shared" si="4"/>
        <v>82.771919869575655</v>
      </c>
      <c r="F33" s="88">
        <f>(F17/F13)*100</f>
        <v>83.689487870619956</v>
      </c>
      <c r="G33" s="89">
        <f t="shared" ref="G33:H35" si="5">+G17/G13*100</f>
        <v>83.030428829835472</v>
      </c>
      <c r="H33" s="89">
        <f t="shared" si="5"/>
        <v>82.641517864226699</v>
      </c>
      <c r="I33" s="89">
        <v>82.785750870280665</v>
      </c>
    </row>
    <row r="34" spans="2:9" x14ac:dyDescent="0.2">
      <c r="C34" s="78" t="s">
        <v>12</v>
      </c>
      <c r="D34" s="90">
        <f t="shared" si="4"/>
        <v>86.341463414634148</v>
      </c>
      <c r="E34" s="90">
        <f t="shared" si="4"/>
        <v>86.317922424731663</v>
      </c>
      <c r="F34" s="90">
        <f>(F18/F14)*100</f>
        <v>86.593024809585316</v>
      </c>
      <c r="G34" s="91">
        <f t="shared" si="5"/>
        <v>85.588890205531911</v>
      </c>
      <c r="H34" s="91">
        <f t="shared" si="5"/>
        <v>85.23761343854656</v>
      </c>
      <c r="I34" s="92">
        <v>84.611473350974691</v>
      </c>
    </row>
    <row r="35" spans="2:9" x14ac:dyDescent="0.2">
      <c r="C35" s="78" t="s">
        <v>13</v>
      </c>
      <c r="D35" s="90">
        <f t="shared" si="4"/>
        <v>79.369302569023432</v>
      </c>
      <c r="E35" s="90">
        <f t="shared" si="4"/>
        <v>79.348435991086447</v>
      </c>
      <c r="F35" s="90">
        <f>(F19/F15)*100</f>
        <v>80.964721618458455</v>
      </c>
      <c r="G35" s="91">
        <f t="shared" si="5"/>
        <v>80.596920142048944</v>
      </c>
      <c r="H35" s="91">
        <f t="shared" si="5"/>
        <v>80.315584633557023</v>
      </c>
      <c r="I35" s="92">
        <v>80.979775008639692</v>
      </c>
    </row>
    <row r="36" spans="2:9" x14ac:dyDescent="0.2">
      <c r="C36" s="63"/>
      <c r="D36" s="93"/>
      <c r="E36" s="93"/>
      <c r="F36" s="93"/>
      <c r="G36" s="93"/>
      <c r="H36" s="93"/>
      <c r="I36" s="93"/>
    </row>
    <row r="37" spans="2:9" x14ac:dyDescent="0.2">
      <c r="C37" s="74" t="s">
        <v>80</v>
      </c>
      <c r="D37" s="88">
        <f t="shared" ref="D37:E39" si="6">(D25/D17)*100</f>
        <v>6.2444724358802564</v>
      </c>
      <c r="E37" s="88">
        <f t="shared" si="6"/>
        <v>6.2546517809675715</v>
      </c>
      <c r="F37" s="88">
        <f>(F25/F17)*100</f>
        <v>6.2095797583159413</v>
      </c>
      <c r="G37" s="89">
        <f t="shared" ref="G37:H39" si="7">+G25/G17*100</f>
        <v>6.2701722970192817</v>
      </c>
      <c r="H37" s="89">
        <f t="shared" si="7"/>
        <v>4.6971647286944114</v>
      </c>
      <c r="I37" s="89">
        <v>4.2384755653605346</v>
      </c>
    </row>
    <row r="38" spans="2:9" x14ac:dyDescent="0.2">
      <c r="C38" s="78" t="s">
        <v>12</v>
      </c>
      <c r="D38" s="90">
        <f t="shared" si="6"/>
        <v>6.6802678384599288</v>
      </c>
      <c r="E38" s="90">
        <f t="shared" si="6"/>
        <v>6.693996160033211</v>
      </c>
      <c r="F38" s="90">
        <f>(F26/F18)*100</f>
        <v>7.1086878247003753</v>
      </c>
      <c r="G38" s="94">
        <f t="shared" si="7"/>
        <v>6.6971084601253477</v>
      </c>
      <c r="H38" s="94">
        <f t="shared" si="7"/>
        <v>4.7467444045952325</v>
      </c>
      <c r="I38" s="94">
        <v>3.3046680117548868</v>
      </c>
    </row>
    <row r="39" spans="2:9" x14ac:dyDescent="0.2">
      <c r="C39" s="78" t="s">
        <v>13</v>
      </c>
      <c r="D39" s="90">
        <f t="shared" si="6"/>
        <v>5.7866681321096882</v>
      </c>
      <c r="E39" s="90">
        <f t="shared" si="6"/>
        <v>5.7932312387596054</v>
      </c>
      <c r="F39" s="90">
        <f>(F27/F19)*100</f>
        <v>5.3071760454310795</v>
      </c>
      <c r="G39" s="94">
        <f t="shared" si="7"/>
        <v>5.8389353849461312</v>
      </c>
      <c r="H39" s="94">
        <f t="shared" si="7"/>
        <v>4.6500223267312579</v>
      </c>
      <c r="I39" s="94">
        <v>5.2036087590075546</v>
      </c>
    </row>
    <row r="40" spans="2:9" x14ac:dyDescent="0.2">
      <c r="C40" s="95"/>
      <c r="D40" s="96"/>
      <c r="E40" s="96"/>
      <c r="F40" s="96"/>
      <c r="G40" s="96"/>
      <c r="H40" s="96"/>
      <c r="I40" s="96"/>
    </row>
    <row r="41" spans="2:9" x14ac:dyDescent="0.2">
      <c r="C41" s="97"/>
      <c r="D41" s="98"/>
      <c r="E41" s="98"/>
      <c r="F41" s="98"/>
    </row>
    <row r="42" spans="2:9" x14ac:dyDescent="0.2">
      <c r="C42" s="99" t="s">
        <v>83</v>
      </c>
    </row>
    <row r="43" spans="2:9" ht="14.25" customHeight="1" x14ac:dyDescent="0.2">
      <c r="B43" s="100">
        <v>1</v>
      </c>
      <c r="C43" s="101" t="s">
        <v>281</v>
      </c>
    </row>
    <row r="44" spans="2:9" ht="14.25" customHeight="1" x14ac:dyDescent="0.2">
      <c r="B44" s="100">
        <v>2</v>
      </c>
      <c r="C44" s="101" t="s">
        <v>172</v>
      </c>
      <c r="D44" s="102"/>
      <c r="E44" s="102"/>
      <c r="F44" s="102"/>
      <c r="H44" s="102"/>
      <c r="I44" s="102"/>
    </row>
    <row r="45" spans="2:9" x14ac:dyDescent="0.2">
      <c r="C45" s="97"/>
      <c r="D45" s="98"/>
      <c r="E45" s="98"/>
      <c r="F45" s="98"/>
    </row>
    <row r="46" spans="2:9" x14ac:dyDescent="0.2">
      <c r="C46" s="103" t="s">
        <v>258</v>
      </c>
      <c r="D46" s="98"/>
      <c r="E46" s="98"/>
      <c r="F46" s="98"/>
    </row>
    <row r="47" spans="2:9" x14ac:dyDescent="0.2">
      <c r="C47" s="97"/>
      <c r="D47" s="98"/>
      <c r="E47" s="98"/>
      <c r="F47" s="98"/>
    </row>
    <row r="48" spans="2:9" x14ac:dyDescent="0.2">
      <c r="D48" s="104"/>
      <c r="E48" s="105"/>
      <c r="F48" s="79"/>
      <c r="G48" s="59"/>
      <c r="H48" s="60"/>
    </row>
  </sheetData>
  <customSheetViews>
    <customSheetView guid="{F1F7BD3E-FC2C-462F-A022-5270024FE9F6}" showPageBreaks="1" view="pageBreakPreview" topLeftCell="B4">
      <selection activeCell="I14" sqref="I14"/>
      <pageMargins left="0.7" right="0.7" top="0.75" bottom="0.75" header="0.3" footer="0.3"/>
      <pageSetup scale="72" orientation="portrait" r:id="rId1"/>
    </customSheetView>
    <customSheetView guid="{2C045F60-6AB2-44F0-B91E-AB5C1A883BD2}" showPageBreaks="1" printArea="1" hiddenColumns="1" view="pageBreakPreview" topLeftCell="B4">
      <selection activeCell="G38" sqref="G38"/>
      <pageMargins left="0.7" right="0.7" top="0.75" bottom="0.75" header="0.3" footer="0.3"/>
      <pageSetup scale="72" orientation="portrait" r:id="rId2"/>
    </customSheetView>
  </customSheetViews>
  <mergeCells count="2">
    <mergeCell ref="C8:I8"/>
    <mergeCell ref="F3:I3"/>
  </mergeCells>
  <pageMargins left="0.7" right="0.7" top="0.75" bottom="0.75" header="0.3" footer="0.3"/>
  <pageSetup scale="68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574499" r:id="rId6">
          <objectPr defaultSize="0" autoPict="0" r:id="rId7">
            <anchor moveWithCells="1" sizeWithCells="1">
              <from>
                <xdr:col>1</xdr:col>
                <xdr:colOff>19050</xdr:colOff>
                <xdr:row>0</xdr:row>
                <xdr:rowOff>47625</xdr:rowOff>
              </from>
              <to>
                <xdr:col>2</xdr:col>
                <xdr:colOff>323850</xdr:colOff>
                <xdr:row>2</xdr:row>
                <xdr:rowOff>152400</xdr:rowOff>
              </to>
            </anchor>
          </objectPr>
        </oleObject>
      </mc:Choice>
      <mc:Fallback>
        <oleObject progId="MSPhotoEd.3" shapeId="574499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/>
  </sheetViews>
  <sheetFormatPr defaultRowHeight="12.75" outlineLevelCol="1" x14ac:dyDescent="0.2"/>
  <cols>
    <col min="1" max="1" width="6.42578125" customWidth="1"/>
    <col min="2" max="2" width="18.140625" customWidth="1"/>
    <col min="3" max="7" width="8.28515625" customWidth="1"/>
    <col min="8" max="11" width="8.28515625" customWidth="1" outlineLevel="1"/>
    <col min="12" max="12" width="8.28515625" customWidth="1" collapsed="1"/>
    <col min="13" max="14" width="8.28515625" customWidth="1"/>
    <col min="15" max="15" width="1.7109375" customWidth="1"/>
  </cols>
  <sheetData>
    <row r="1" spans="1:15" ht="18.75" x14ac:dyDescent="0.25">
      <c r="A1" s="10" t="e">
        <f>#REF!+0.01</f>
        <v>#REF!</v>
      </c>
      <c r="B1" s="11" t="s">
        <v>36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x14ac:dyDescent="0.2">
      <c r="B3" s="2" t="s">
        <v>37</v>
      </c>
      <c r="C3" s="2">
        <v>1985</v>
      </c>
      <c r="D3" s="2">
        <v>1986</v>
      </c>
      <c r="E3" s="2">
        <v>1987</v>
      </c>
      <c r="F3" s="2">
        <v>1988</v>
      </c>
      <c r="G3" s="23">
        <v>1989</v>
      </c>
      <c r="H3" s="2">
        <v>1990</v>
      </c>
      <c r="I3" s="2">
        <v>1991</v>
      </c>
      <c r="J3" s="2">
        <v>1992</v>
      </c>
      <c r="K3" s="2">
        <v>1993</v>
      </c>
      <c r="L3" s="2">
        <v>1994</v>
      </c>
      <c r="M3" s="2">
        <v>1995</v>
      </c>
      <c r="N3" s="2">
        <v>1996</v>
      </c>
      <c r="O3" s="2"/>
    </row>
    <row r="5" spans="1:15" x14ac:dyDescent="0.2">
      <c r="B5" t="s">
        <v>38</v>
      </c>
    </row>
    <row r="6" spans="1:15" x14ac:dyDescent="0.2">
      <c r="B6" t="s">
        <v>39</v>
      </c>
      <c r="C6" s="12">
        <v>2095</v>
      </c>
      <c r="D6" s="12">
        <v>2057</v>
      </c>
      <c r="E6" s="12">
        <v>2503</v>
      </c>
      <c r="F6" s="12">
        <v>2925</v>
      </c>
      <c r="G6" s="12">
        <v>3623</v>
      </c>
      <c r="H6" s="12"/>
      <c r="I6" s="12"/>
      <c r="J6" s="12"/>
      <c r="K6" s="12"/>
      <c r="L6" s="12">
        <v>5107</v>
      </c>
      <c r="M6" s="12">
        <v>5970</v>
      </c>
      <c r="N6" s="12"/>
    </row>
    <row r="7" spans="1:15" x14ac:dyDescent="0.2">
      <c r="B7" s="6" t="s">
        <v>40</v>
      </c>
      <c r="C7" s="12"/>
      <c r="D7" s="13">
        <f>IF(D6=0,"...",(D6/C6-1)*100)</f>
        <v>-1.8138424821002364</v>
      </c>
      <c r="E7" s="13">
        <f t="shared" ref="E7:M7" si="0">IF(E6=0,"...",(E6/D6-1)*100)</f>
        <v>21.68206125425376</v>
      </c>
      <c r="F7" s="13">
        <f t="shared" si="0"/>
        <v>16.859768278066323</v>
      </c>
      <c r="G7" s="13">
        <f t="shared" si="0"/>
        <v>23.863247863247871</v>
      </c>
      <c r="H7" s="13" t="str">
        <f t="shared" si="0"/>
        <v>...</v>
      </c>
      <c r="I7" s="13" t="str">
        <f t="shared" si="0"/>
        <v>...</v>
      </c>
      <c r="J7" s="13" t="str">
        <f t="shared" si="0"/>
        <v>...</v>
      </c>
      <c r="K7" s="13" t="str">
        <f t="shared" si="0"/>
        <v>...</v>
      </c>
      <c r="L7" s="13" t="s">
        <v>41</v>
      </c>
      <c r="M7" s="13">
        <f t="shared" si="0"/>
        <v>16.898374779714121</v>
      </c>
      <c r="N7" s="13"/>
    </row>
    <row r="8" spans="1:15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x14ac:dyDescent="0.2">
      <c r="B9" t="s">
        <v>42</v>
      </c>
      <c r="C9" s="12">
        <v>344</v>
      </c>
      <c r="D9" s="12">
        <v>368</v>
      </c>
      <c r="E9" s="12">
        <v>492</v>
      </c>
      <c r="F9" s="12">
        <v>541</v>
      </c>
      <c r="G9" s="12">
        <v>627</v>
      </c>
      <c r="H9" s="12"/>
      <c r="I9" s="12"/>
      <c r="J9" s="12"/>
      <c r="K9" s="12"/>
      <c r="L9" s="12">
        <v>1063</v>
      </c>
      <c r="M9" s="12">
        <v>1244</v>
      </c>
      <c r="N9" s="12"/>
    </row>
    <row r="10" spans="1:15" x14ac:dyDescent="0.2">
      <c r="B10" s="6" t="s">
        <v>40</v>
      </c>
      <c r="C10" s="12"/>
      <c r="D10" s="13">
        <f>IF(D9=0,"...",(D9/C9-1)*100)</f>
        <v>6.9767441860465018</v>
      </c>
      <c r="E10" s="13">
        <f t="shared" ref="E10:M10" si="1">IF(E9=0,"...",(E9/D9-1)*100)</f>
        <v>33.695652173913039</v>
      </c>
      <c r="F10" s="13">
        <f t="shared" si="1"/>
        <v>9.9593495934959364</v>
      </c>
      <c r="G10" s="13">
        <f t="shared" si="1"/>
        <v>15.89648798521257</v>
      </c>
      <c r="H10" s="13" t="str">
        <f t="shared" si="1"/>
        <v>...</v>
      </c>
      <c r="I10" s="13" t="str">
        <f t="shared" si="1"/>
        <v>...</v>
      </c>
      <c r="J10" s="13" t="str">
        <f t="shared" si="1"/>
        <v>...</v>
      </c>
      <c r="K10" s="13" t="str">
        <f t="shared" si="1"/>
        <v>...</v>
      </c>
      <c r="L10" s="13" t="s">
        <v>41</v>
      </c>
      <c r="M10" s="13">
        <f t="shared" si="1"/>
        <v>17.027281279397922</v>
      </c>
      <c r="N10" s="13"/>
    </row>
    <row r="11" spans="1:15" x14ac:dyDescent="0.2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5" x14ac:dyDescent="0.2">
      <c r="B12" t="s">
        <v>43</v>
      </c>
      <c r="C12" s="12">
        <v>585</v>
      </c>
      <c r="D12" s="12">
        <v>670</v>
      </c>
      <c r="E12" s="12">
        <v>906</v>
      </c>
      <c r="F12" s="12">
        <v>1101</v>
      </c>
      <c r="G12" s="12">
        <v>1282</v>
      </c>
      <c r="H12" s="12"/>
      <c r="I12" s="12"/>
      <c r="J12" s="12"/>
      <c r="K12" s="12"/>
      <c r="L12" s="12">
        <v>1680</v>
      </c>
      <c r="M12" s="12">
        <v>1916</v>
      </c>
      <c r="N12" s="12"/>
    </row>
    <row r="13" spans="1:15" x14ac:dyDescent="0.2">
      <c r="B13" s="6" t="s">
        <v>40</v>
      </c>
      <c r="C13" s="12"/>
      <c r="D13" s="13">
        <f>IF(D12=0,"...",(D12/C12-1)*100)</f>
        <v>14.529914529914523</v>
      </c>
      <c r="E13" s="13">
        <f t="shared" ref="E13:M13" si="2">IF(E12=0,"...",(E12/D12-1)*100)</f>
        <v>35.223880597014933</v>
      </c>
      <c r="F13" s="13">
        <f t="shared" si="2"/>
        <v>21.52317880794703</v>
      </c>
      <c r="G13" s="13">
        <f t="shared" si="2"/>
        <v>16.439600363306095</v>
      </c>
      <c r="H13" s="13" t="str">
        <f t="shared" si="2"/>
        <v>...</v>
      </c>
      <c r="I13" s="13" t="str">
        <f t="shared" si="2"/>
        <v>...</v>
      </c>
      <c r="J13" s="13" t="str">
        <f t="shared" si="2"/>
        <v>...</v>
      </c>
      <c r="K13" s="13" t="str">
        <f t="shared" si="2"/>
        <v>...</v>
      </c>
      <c r="L13" s="13" t="s">
        <v>41</v>
      </c>
      <c r="M13" s="13">
        <f t="shared" si="2"/>
        <v>14.047619047619042</v>
      </c>
      <c r="N13" s="13"/>
    </row>
    <row r="14" spans="1:15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5" x14ac:dyDescent="0.2">
      <c r="B15" t="s">
        <v>44</v>
      </c>
      <c r="C15" s="12">
        <v>164</v>
      </c>
      <c r="D15" s="12">
        <v>174</v>
      </c>
      <c r="E15" s="12">
        <v>276</v>
      </c>
      <c r="F15" s="12">
        <v>393</v>
      </c>
      <c r="G15" s="12">
        <v>450</v>
      </c>
      <c r="H15" s="12"/>
      <c r="I15" s="12"/>
      <c r="J15" s="12"/>
      <c r="K15" s="12"/>
      <c r="L15" s="12">
        <v>685</v>
      </c>
      <c r="M15" s="12">
        <v>754</v>
      </c>
      <c r="N15" s="12"/>
    </row>
    <row r="16" spans="1:15" x14ac:dyDescent="0.2">
      <c r="B16" s="6" t="s">
        <v>40</v>
      </c>
      <c r="C16" s="12"/>
      <c r="D16" s="13">
        <f>IF(D15=0,"...",(D15/C15-1)*100)</f>
        <v>6.0975609756097615</v>
      </c>
      <c r="E16" s="13">
        <f t="shared" ref="E16:M16" si="3">IF(E15=0,"...",(E15/D15-1)*100)</f>
        <v>58.62068965517242</v>
      </c>
      <c r="F16" s="13">
        <f t="shared" si="3"/>
        <v>42.3913043478261</v>
      </c>
      <c r="G16" s="13">
        <f t="shared" si="3"/>
        <v>14.503816793893121</v>
      </c>
      <c r="H16" s="13" t="str">
        <f t="shared" si="3"/>
        <v>...</v>
      </c>
      <c r="I16" s="13" t="str">
        <f t="shared" si="3"/>
        <v>...</v>
      </c>
      <c r="J16" s="13" t="str">
        <f t="shared" si="3"/>
        <v>...</v>
      </c>
      <c r="K16" s="13" t="str">
        <f t="shared" si="3"/>
        <v>...</v>
      </c>
      <c r="L16" s="13" t="s">
        <v>41</v>
      </c>
      <c r="M16" s="13">
        <f t="shared" si="3"/>
        <v>10.072992700729921</v>
      </c>
      <c r="N16" s="13"/>
    </row>
    <row r="17" spans="1:14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">
      <c r="B18" t="s">
        <v>10</v>
      </c>
      <c r="C18" s="12">
        <f>C15+C12+C9+C6</f>
        <v>3188</v>
      </c>
      <c r="D18" s="12">
        <f t="shared" ref="D18:M18" si="4">D15+D12+D9+D6</f>
        <v>3269</v>
      </c>
      <c r="E18" s="12">
        <f t="shared" si="4"/>
        <v>4177</v>
      </c>
      <c r="F18" s="12">
        <f t="shared" si="4"/>
        <v>4960</v>
      </c>
      <c r="G18" s="12">
        <f t="shared" si="4"/>
        <v>5982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8535</v>
      </c>
      <c r="M18" s="12">
        <f t="shared" si="4"/>
        <v>9884</v>
      </c>
      <c r="N18" s="12"/>
    </row>
    <row r="19" spans="1:14" x14ac:dyDescent="0.2">
      <c r="B19" s="6" t="s">
        <v>40</v>
      </c>
      <c r="C19" s="12"/>
      <c r="D19" s="13">
        <f>IF(D18=0,"...",(D18/C18-1)*100)</f>
        <v>2.5407779171894518</v>
      </c>
      <c r="E19" s="13">
        <f t="shared" ref="E19:M19" si="5">IF(E18=0,"...",(E18/D18-1)*100)</f>
        <v>27.776078311410224</v>
      </c>
      <c r="F19" s="13">
        <f t="shared" si="5"/>
        <v>18.74551113239167</v>
      </c>
      <c r="G19" s="13">
        <f t="shared" si="5"/>
        <v>20.60483870967742</v>
      </c>
      <c r="H19" s="13" t="str">
        <f t="shared" si="5"/>
        <v>...</v>
      </c>
      <c r="I19" s="13" t="str">
        <f t="shared" si="5"/>
        <v>...</v>
      </c>
      <c r="J19" s="13" t="str">
        <f t="shared" si="5"/>
        <v>...</v>
      </c>
      <c r="K19" s="13" t="str">
        <f t="shared" si="5"/>
        <v>...</v>
      </c>
      <c r="L19" s="13" t="s">
        <v>41</v>
      </c>
      <c r="M19" s="13">
        <f t="shared" si="5"/>
        <v>15.805506736965436</v>
      </c>
      <c r="N19" s="13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4"/>
    </row>
    <row r="21" spans="1:14" x14ac:dyDescent="0.2">
      <c r="A21" s="1" t="s">
        <v>0</v>
      </c>
    </row>
    <row r="22" spans="1:14" x14ac:dyDescent="0.2">
      <c r="A22" s="1"/>
    </row>
    <row r="23" spans="1:14" ht="14.25" x14ac:dyDescent="0.2">
      <c r="A23" s="4">
        <v>1</v>
      </c>
      <c r="B23" t="s">
        <v>45</v>
      </c>
    </row>
    <row r="24" spans="1:14" ht="14.25" x14ac:dyDescent="0.2">
      <c r="A24" s="4"/>
    </row>
    <row r="25" spans="1:14" x14ac:dyDescent="0.2">
      <c r="E25" s="22" t="s">
        <v>46</v>
      </c>
    </row>
    <row r="38" spans="5:5" x14ac:dyDescent="0.2">
      <c r="E38" s="21" t="s">
        <v>47</v>
      </c>
    </row>
    <row r="51" spans="1:15" x14ac:dyDescent="0.2">
      <c r="A51" s="6" t="s">
        <v>35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">
      <c r="A53" s="5" t="e">
        <f>#REF!+1</f>
        <v>#REF!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</sheetData>
  <customSheetViews>
    <customSheetView guid="{F1F7BD3E-FC2C-462F-A022-5270024FE9F6}" state="hidden">
      <pageMargins left="1" right="1" top="0.75" bottom="0.5" header="0.5" footer="0.5"/>
      <printOptions horizontalCentered="1"/>
      <pageSetup orientation="portrait" horizontalDpi="300" verticalDpi="300" r:id="rId1"/>
      <headerFooter alignWithMargins="0"/>
    </customSheetView>
    <customSheetView guid="{F4665436-DFC3-47B1-A482-DE3E62B43168}" hiddenColumns="1" state="hidden" showRuler="0">
      <pageMargins left="1" right="1" top="0.75" bottom="0.5" header="0.5" footer="0.5"/>
      <printOptions horizontalCentered="1"/>
      <pageSetup orientation="portrait" horizontalDpi="300" verticalDpi="300" r:id="rId2"/>
      <headerFooter alignWithMargins="0"/>
    </customSheetView>
    <customSheetView guid="{2C045F60-6AB2-44F0-B91E-AB5C1A883BD2}" hiddenColumns="1" state="hidden">
      <pageMargins left="1" right="1" top="0.75" bottom="0.5" header="0.5" footer="0.5"/>
      <printOptions horizontalCentered="1"/>
      <pageSetup orientation="portrait" horizontalDpi="300" verticalDpi="300" r:id="rId3"/>
      <headerFooter alignWithMargins="0"/>
    </customSheetView>
  </customSheetViews>
  <phoneticPr fontId="8" type="noConversion"/>
  <printOptions horizontalCentered="1"/>
  <pageMargins left="1" right="1" top="0.75" bottom="0.5" header="0.5" footer="0.5"/>
  <pageSetup orientation="portrait" horizontalDpi="300" verticalDpi="300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3"/>
  <sheetViews>
    <sheetView topLeftCell="A83" workbookViewId="0">
      <selection activeCell="E110" sqref="E110"/>
    </sheetView>
  </sheetViews>
  <sheetFormatPr defaultRowHeight="12.75" outlineLevelRow="1" x14ac:dyDescent="0.2"/>
  <cols>
    <col min="1" max="1" width="15" customWidth="1"/>
    <col min="2" max="2" width="12.7109375" customWidth="1"/>
    <col min="5" max="5" width="10" customWidth="1"/>
    <col min="6" max="6" width="13" customWidth="1"/>
    <col min="7" max="7" width="10.42578125" customWidth="1"/>
    <col min="8" max="8" width="14.42578125" customWidth="1"/>
    <col min="9" max="9" width="8.42578125" customWidth="1"/>
    <col min="18" max="18" width="9.85546875" customWidth="1"/>
    <col min="19" max="19" width="8" customWidth="1"/>
    <col min="20" max="20" width="13.7109375" customWidth="1"/>
    <col min="21" max="21" width="9.5703125" customWidth="1"/>
    <col min="22" max="22" width="14.140625" customWidth="1"/>
    <col min="23" max="23" width="14.28515625" customWidth="1"/>
    <col min="24" max="24" width="11.5703125" customWidth="1"/>
    <col min="25" max="25" width="8.28515625" customWidth="1"/>
    <col min="116" max="116" width="156.140625" bestFit="1" customWidth="1"/>
    <col min="117" max="117" width="157.140625" customWidth="1"/>
  </cols>
  <sheetData>
    <row r="1" spans="1:26" ht="18" customHeight="1" x14ac:dyDescent="0.25">
      <c r="A1" s="27" t="s">
        <v>48</v>
      </c>
      <c r="B1" s="11" t="s">
        <v>22</v>
      </c>
      <c r="C1" s="6"/>
      <c r="D1" s="6"/>
      <c r="E1" s="6"/>
      <c r="F1" s="6"/>
      <c r="G1" s="6"/>
      <c r="H1" s="6"/>
      <c r="I1" s="6"/>
      <c r="K1" s="22"/>
      <c r="R1" s="42" t="s">
        <v>49</v>
      </c>
      <c r="S1" s="11" t="s">
        <v>50</v>
      </c>
      <c r="T1" s="28"/>
      <c r="U1" s="28"/>
      <c r="V1" s="28"/>
      <c r="W1" s="21"/>
      <c r="X1" s="21"/>
      <c r="Y1" s="21"/>
    </row>
    <row r="2" spans="1:26" ht="15.75" x14ac:dyDescent="0.25">
      <c r="C2" s="9"/>
      <c r="S2" s="29" t="s">
        <v>51</v>
      </c>
      <c r="T2" s="30"/>
      <c r="U2" s="30"/>
      <c r="V2" s="30"/>
      <c r="W2" s="30"/>
      <c r="X2" s="30"/>
      <c r="Y2" s="30"/>
      <c r="Z2" s="24"/>
    </row>
    <row r="3" spans="1:26" ht="15.75" x14ac:dyDescent="0.25">
      <c r="C3" s="9"/>
      <c r="S3" s="37"/>
      <c r="T3" s="38"/>
      <c r="U3" s="38"/>
      <c r="V3" s="38"/>
      <c r="W3" s="38"/>
      <c r="X3" s="38"/>
      <c r="Y3" s="38"/>
      <c r="Z3" s="24"/>
    </row>
    <row r="4" spans="1:26" x14ac:dyDescent="0.2">
      <c r="C4" s="9"/>
      <c r="H4" t="s">
        <v>52</v>
      </c>
      <c r="S4" s="24"/>
      <c r="T4" s="24"/>
      <c r="U4" s="36" t="s">
        <v>53</v>
      </c>
      <c r="V4" s="30"/>
      <c r="W4" s="30"/>
      <c r="X4" s="30"/>
      <c r="Y4" s="24"/>
      <c r="Z4" s="24"/>
    </row>
    <row r="5" spans="1:26" ht="24.95" customHeight="1" x14ac:dyDescent="0.2"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15"/>
      <c r="S5" s="25" t="s">
        <v>54</v>
      </c>
      <c r="T5" s="31" t="s">
        <v>55</v>
      </c>
      <c r="U5" s="33" t="s">
        <v>56</v>
      </c>
      <c r="V5" s="34" t="s">
        <v>57</v>
      </c>
      <c r="W5" s="34" t="s">
        <v>58</v>
      </c>
      <c r="X5" s="35" t="s">
        <v>59</v>
      </c>
      <c r="Y5" s="35" t="s">
        <v>10</v>
      </c>
    </row>
    <row r="6" spans="1:26" x14ac:dyDescent="0.2">
      <c r="C6" s="9"/>
      <c r="T6" s="24"/>
      <c r="Y6" s="24"/>
    </row>
    <row r="7" spans="1:26" x14ac:dyDescent="0.2">
      <c r="B7" s="16">
        <v>1991</v>
      </c>
      <c r="C7" s="9" t="s">
        <v>30</v>
      </c>
      <c r="D7" s="7">
        <f>SUM(D8:D11)</f>
        <v>16745</v>
      </c>
      <c r="E7" s="7">
        <f>SUM(E8:E11)</f>
        <v>15750</v>
      </c>
      <c r="F7" s="17">
        <v>81.599999999999994</v>
      </c>
      <c r="G7" s="7">
        <f>SUM(G8:G11)</f>
        <v>990</v>
      </c>
      <c r="H7" s="17">
        <f t="shared" ref="H7:H17" si="0">G7/D7*100</f>
        <v>5.9122126007763507</v>
      </c>
      <c r="T7" s="24"/>
    </row>
    <row r="8" spans="1:26" x14ac:dyDescent="0.2">
      <c r="C8" s="9" t="s">
        <v>6</v>
      </c>
      <c r="D8" s="7">
        <v>2765</v>
      </c>
      <c r="E8" s="7">
        <v>2495</v>
      </c>
      <c r="F8" s="17">
        <v>73.599999999999994</v>
      </c>
      <c r="G8" s="7">
        <v>265</v>
      </c>
      <c r="H8" s="17">
        <f t="shared" si="0"/>
        <v>9.5840867992766725</v>
      </c>
      <c r="T8" s="24"/>
    </row>
    <row r="9" spans="1:26" x14ac:dyDescent="0.2">
      <c r="C9" s="9" t="s">
        <v>7</v>
      </c>
      <c r="D9" s="7">
        <v>5080</v>
      </c>
      <c r="E9" s="7">
        <v>4840</v>
      </c>
      <c r="F9" s="17">
        <v>90.3</v>
      </c>
      <c r="G9" s="7">
        <v>240</v>
      </c>
      <c r="H9" s="17">
        <f t="shared" si="0"/>
        <v>4.7244094488188972</v>
      </c>
      <c r="T9" s="24"/>
    </row>
    <row r="10" spans="1:26" x14ac:dyDescent="0.2">
      <c r="C10" s="9" t="s">
        <v>8</v>
      </c>
      <c r="D10" s="7">
        <v>4515</v>
      </c>
      <c r="E10" s="7">
        <v>4265</v>
      </c>
      <c r="F10" s="17">
        <v>89.4</v>
      </c>
      <c r="G10" s="7">
        <v>250</v>
      </c>
      <c r="H10" s="17">
        <f t="shared" si="0"/>
        <v>5.5370985603543739</v>
      </c>
      <c r="T10" s="24"/>
    </row>
    <row r="11" spans="1:26" x14ac:dyDescent="0.2">
      <c r="C11" s="9" t="s">
        <v>9</v>
      </c>
      <c r="D11" s="7">
        <v>4385</v>
      </c>
      <c r="E11" s="7">
        <v>4150</v>
      </c>
      <c r="F11" s="17">
        <v>71.900000000000006</v>
      </c>
      <c r="G11" s="7">
        <v>235</v>
      </c>
      <c r="H11" s="17">
        <f t="shared" si="0"/>
        <v>5.3591790193842641</v>
      </c>
      <c r="T11" s="24"/>
    </row>
    <row r="12" spans="1:26" x14ac:dyDescent="0.2">
      <c r="C12" s="9"/>
      <c r="T12" s="24"/>
    </row>
    <row r="13" spans="1:26" x14ac:dyDescent="0.2">
      <c r="B13" s="16">
        <v>1992</v>
      </c>
      <c r="C13" s="9" t="s">
        <v>30</v>
      </c>
      <c r="D13" s="7">
        <f>SUM(D14:D17)</f>
        <v>9790</v>
      </c>
      <c r="E13" s="7">
        <f>SUM(E14:E17)</f>
        <v>8960</v>
      </c>
      <c r="F13" s="17">
        <v>77.8</v>
      </c>
      <c r="G13" s="7">
        <v>830</v>
      </c>
      <c r="H13" s="17">
        <f t="shared" si="0"/>
        <v>8.4780388151174666</v>
      </c>
      <c r="S13" s="1">
        <v>1992</v>
      </c>
      <c r="T13" s="24"/>
    </row>
    <row r="14" spans="1:26" x14ac:dyDescent="0.2">
      <c r="C14" s="9" t="s">
        <v>6</v>
      </c>
      <c r="D14" s="7">
        <v>2340</v>
      </c>
      <c r="E14" s="7">
        <v>1865</v>
      </c>
      <c r="F14" s="17">
        <v>79.599999999999994</v>
      </c>
      <c r="G14" s="7">
        <v>475</v>
      </c>
      <c r="H14" s="17">
        <f t="shared" si="0"/>
        <v>20.299145299145298</v>
      </c>
      <c r="T14" s="24" t="s">
        <v>33</v>
      </c>
      <c r="U14">
        <f>U15+U16</f>
        <v>115</v>
      </c>
      <c r="V14">
        <v>335</v>
      </c>
      <c r="W14">
        <v>225</v>
      </c>
      <c r="X14">
        <v>580</v>
      </c>
      <c r="Y14">
        <f>SUM(U14:X14)</f>
        <v>1255</v>
      </c>
    </row>
    <row r="15" spans="1:26" x14ac:dyDescent="0.2">
      <c r="C15" s="9" t="s">
        <v>7</v>
      </c>
      <c r="D15" s="7">
        <v>2650</v>
      </c>
      <c r="E15" s="7">
        <v>2580</v>
      </c>
      <c r="F15" s="17">
        <v>94.9</v>
      </c>
      <c r="G15" s="7">
        <v>70</v>
      </c>
      <c r="H15" s="17">
        <f t="shared" si="0"/>
        <v>2.6415094339622645</v>
      </c>
      <c r="T15" s="24" t="s">
        <v>60</v>
      </c>
      <c r="U15">
        <v>45</v>
      </c>
      <c r="V15">
        <v>265</v>
      </c>
      <c r="W15">
        <v>180</v>
      </c>
      <c r="X15">
        <v>340</v>
      </c>
      <c r="Y15">
        <f t="shared" ref="Y15:Y30" si="1">SUM(U15:X15)</f>
        <v>830</v>
      </c>
    </row>
    <row r="16" spans="1:26" x14ac:dyDescent="0.2">
      <c r="C16" s="9" t="s">
        <v>8</v>
      </c>
      <c r="D16" s="7">
        <v>2085</v>
      </c>
      <c r="E16" s="7">
        <v>1945</v>
      </c>
      <c r="F16" s="17">
        <v>91.2</v>
      </c>
      <c r="G16" s="7">
        <v>140</v>
      </c>
      <c r="H16" s="17">
        <f t="shared" si="0"/>
        <v>6.7146282973621103</v>
      </c>
      <c r="T16" s="24" t="s">
        <v>61</v>
      </c>
      <c r="U16">
        <v>70</v>
      </c>
      <c r="V16">
        <v>70</v>
      </c>
      <c r="W16">
        <v>45</v>
      </c>
      <c r="X16">
        <v>240</v>
      </c>
      <c r="Y16">
        <f t="shared" si="1"/>
        <v>425</v>
      </c>
    </row>
    <row r="17" spans="2:25" x14ac:dyDescent="0.2">
      <c r="C17" s="9" t="s">
        <v>9</v>
      </c>
      <c r="D17" s="7">
        <v>2715</v>
      </c>
      <c r="E17" s="7">
        <v>2570</v>
      </c>
      <c r="F17" s="17">
        <v>59.4</v>
      </c>
      <c r="G17" s="7">
        <v>145</v>
      </c>
      <c r="H17" s="17">
        <f t="shared" si="0"/>
        <v>5.3406998158379375</v>
      </c>
      <c r="T17" s="24"/>
    </row>
    <row r="18" spans="2:25" x14ac:dyDescent="0.2">
      <c r="C18" s="9"/>
      <c r="K18" s="21"/>
      <c r="S18" s="1">
        <v>1993</v>
      </c>
      <c r="T18" s="24"/>
    </row>
    <row r="19" spans="2:25" x14ac:dyDescent="0.2">
      <c r="B19" s="16">
        <v>1993</v>
      </c>
      <c r="C19" s="9" t="s">
        <v>30</v>
      </c>
      <c r="D19" s="19">
        <f>D23+D27+D31+D35</f>
        <v>10185</v>
      </c>
      <c r="E19" s="19">
        <f>E23+E27+E31+E35</f>
        <v>9305</v>
      </c>
      <c r="F19" s="17">
        <v>79.900000000000006</v>
      </c>
      <c r="G19" s="7">
        <v>880</v>
      </c>
      <c r="H19" s="17">
        <f>G19/D19*100</f>
        <v>8.6401570937653407</v>
      </c>
      <c r="T19" s="24" t="s">
        <v>33</v>
      </c>
      <c r="U19">
        <v>275</v>
      </c>
      <c r="V19">
        <v>275</v>
      </c>
      <c r="W19">
        <v>280</v>
      </c>
      <c r="X19">
        <v>415</v>
      </c>
      <c r="Y19">
        <f t="shared" si="1"/>
        <v>1245</v>
      </c>
    </row>
    <row r="20" spans="2:25" x14ac:dyDescent="0.2">
      <c r="B20" s="16"/>
      <c r="C20" s="18" t="s">
        <v>31</v>
      </c>
      <c r="D20" s="19">
        <f>D24+D28+D32+D36</f>
        <v>8460</v>
      </c>
      <c r="E20" s="19">
        <f>E23+E27+E31+E35</f>
        <v>9305</v>
      </c>
      <c r="F20" s="20">
        <v>80.099999999999994</v>
      </c>
      <c r="G20" s="19">
        <f>G24+G28+G32+G36</f>
        <v>705</v>
      </c>
      <c r="H20" s="20">
        <f>G20/D20*100</f>
        <v>8.3333333333333321</v>
      </c>
      <c r="T20" s="24" t="s">
        <v>60</v>
      </c>
      <c r="Y20">
        <f t="shared" si="1"/>
        <v>0</v>
      </c>
    </row>
    <row r="21" spans="2:25" x14ac:dyDescent="0.2">
      <c r="B21" s="16"/>
      <c r="C21" s="18" t="s">
        <v>32</v>
      </c>
      <c r="D21" s="19">
        <f>D25+D29+D33+D37</f>
        <v>8775</v>
      </c>
      <c r="E21" s="19">
        <f>E25+E29+E33+E37</f>
        <v>8235</v>
      </c>
      <c r="F21" s="20">
        <v>75.900000000000006</v>
      </c>
      <c r="G21" s="19">
        <f>G25+G29+G33+G37</f>
        <v>540</v>
      </c>
      <c r="H21" s="20">
        <f>G21/D21*100</f>
        <v>6.1538461538461542</v>
      </c>
      <c r="T21" s="24" t="s">
        <v>61</v>
      </c>
      <c r="Y21">
        <f t="shared" si="1"/>
        <v>0</v>
      </c>
    </row>
    <row r="22" spans="2:25" x14ac:dyDescent="0.2">
      <c r="B22" s="16"/>
      <c r="C22" s="9"/>
      <c r="D22" s="7"/>
      <c r="E22" s="7"/>
      <c r="F22" s="17"/>
      <c r="G22" s="7"/>
      <c r="H22" s="17"/>
      <c r="T22" s="24" t="s">
        <v>33</v>
      </c>
      <c r="Y22">
        <f t="shared" si="1"/>
        <v>0</v>
      </c>
    </row>
    <row r="23" spans="2:25" x14ac:dyDescent="0.2">
      <c r="C23" s="9" t="s">
        <v>6</v>
      </c>
      <c r="D23" s="7">
        <f>E23+G23</f>
        <v>2220</v>
      </c>
      <c r="E23" s="7">
        <v>1945</v>
      </c>
      <c r="F23" s="17">
        <v>86.6</v>
      </c>
      <c r="G23" s="7">
        <v>275</v>
      </c>
      <c r="H23" s="17">
        <f t="shared" ref="H23:H37" si="2">G23/D23*100</f>
        <v>12.387387387387387</v>
      </c>
      <c r="T23" s="24" t="s">
        <v>60</v>
      </c>
      <c r="U23">
        <v>190</v>
      </c>
      <c r="V23">
        <v>190</v>
      </c>
      <c r="W23">
        <v>215</v>
      </c>
      <c r="X23">
        <v>285</v>
      </c>
      <c r="Y23">
        <f t="shared" si="1"/>
        <v>880</v>
      </c>
    </row>
    <row r="24" spans="2:25" x14ac:dyDescent="0.2">
      <c r="C24" s="18" t="s">
        <v>31</v>
      </c>
      <c r="D24" s="19">
        <v>1225</v>
      </c>
      <c r="E24" s="19">
        <v>1010</v>
      </c>
      <c r="F24" s="20">
        <v>67.3</v>
      </c>
      <c r="G24" s="19">
        <f>D24-E24</f>
        <v>215</v>
      </c>
      <c r="H24" s="20">
        <f t="shared" si="2"/>
        <v>17.551020408163264</v>
      </c>
      <c r="T24" s="24" t="s">
        <v>61</v>
      </c>
      <c r="Y24">
        <f t="shared" si="1"/>
        <v>0</v>
      </c>
    </row>
    <row r="25" spans="2:25" x14ac:dyDescent="0.2">
      <c r="C25" s="18" t="s">
        <v>32</v>
      </c>
      <c r="D25" s="19">
        <v>1615</v>
      </c>
      <c r="E25" s="19">
        <v>1435</v>
      </c>
      <c r="F25" s="20">
        <v>75.099999999999994</v>
      </c>
      <c r="G25" s="19">
        <f>D25-E25</f>
        <v>180</v>
      </c>
      <c r="H25" s="20">
        <f t="shared" si="2"/>
        <v>11.145510835913312</v>
      </c>
      <c r="T25" s="24" t="s">
        <v>33</v>
      </c>
      <c r="Y25">
        <f t="shared" si="1"/>
        <v>0</v>
      </c>
    </row>
    <row r="26" spans="2:25" x14ac:dyDescent="0.2">
      <c r="C26" s="9"/>
      <c r="D26" s="7"/>
      <c r="E26" s="7"/>
      <c r="F26" s="17"/>
      <c r="G26" s="7"/>
      <c r="H26" s="17"/>
      <c r="T26" s="24" t="s">
        <v>60</v>
      </c>
      <c r="Y26">
        <f t="shared" si="1"/>
        <v>0</v>
      </c>
    </row>
    <row r="27" spans="2:25" x14ac:dyDescent="0.2">
      <c r="C27" s="9" t="s">
        <v>7</v>
      </c>
      <c r="D27" s="7">
        <f>E27+G27</f>
        <v>2835</v>
      </c>
      <c r="E27" s="7">
        <v>2620</v>
      </c>
      <c r="F27" s="17">
        <v>92.5</v>
      </c>
      <c r="G27" s="7">
        <v>215</v>
      </c>
      <c r="H27" s="17">
        <f t="shared" si="2"/>
        <v>7.5837742504409169</v>
      </c>
      <c r="T27" s="24" t="s">
        <v>61</v>
      </c>
      <c r="U27">
        <v>85</v>
      </c>
      <c r="V27">
        <v>85</v>
      </c>
      <c r="W27">
        <v>65</v>
      </c>
      <c r="X27">
        <v>130</v>
      </c>
      <c r="Y27">
        <f t="shared" si="1"/>
        <v>365</v>
      </c>
    </row>
    <row r="28" spans="2:25" x14ac:dyDescent="0.2">
      <c r="C28" s="18" t="s">
        <v>31</v>
      </c>
      <c r="D28" s="19">
        <v>2855</v>
      </c>
      <c r="E28" s="19">
        <v>2715</v>
      </c>
      <c r="F28" s="20">
        <v>89.5</v>
      </c>
      <c r="G28" s="19">
        <v>140</v>
      </c>
      <c r="H28" s="20">
        <f t="shared" si="2"/>
        <v>4.9036777583187394</v>
      </c>
      <c r="T28" s="24"/>
      <c r="Y28">
        <f t="shared" si="1"/>
        <v>0</v>
      </c>
    </row>
    <row r="29" spans="2:25" x14ac:dyDescent="0.2">
      <c r="C29" s="18" t="s">
        <v>32</v>
      </c>
      <c r="D29" s="19">
        <v>3150</v>
      </c>
      <c r="E29" s="19">
        <v>2960</v>
      </c>
      <c r="F29" s="20">
        <v>82.8</v>
      </c>
      <c r="G29" s="19">
        <v>190</v>
      </c>
      <c r="H29" s="20">
        <f t="shared" si="2"/>
        <v>6.0317460317460316</v>
      </c>
      <c r="T29" s="24"/>
      <c r="Y29">
        <f t="shared" si="1"/>
        <v>0</v>
      </c>
    </row>
    <row r="30" spans="2:25" x14ac:dyDescent="0.2">
      <c r="C30" s="9"/>
      <c r="D30" s="7"/>
      <c r="E30" s="7"/>
      <c r="F30" s="17"/>
      <c r="G30" s="7"/>
      <c r="H30" s="17"/>
      <c r="T30" s="24"/>
      <c r="Y30">
        <f t="shared" si="1"/>
        <v>0</v>
      </c>
    </row>
    <row r="31" spans="2:25" x14ac:dyDescent="0.2">
      <c r="C31" s="9" t="s">
        <v>8</v>
      </c>
      <c r="D31" s="7">
        <f>E31+G31</f>
        <v>2105</v>
      </c>
      <c r="E31" s="7">
        <v>2030</v>
      </c>
      <c r="F31" s="17">
        <v>90.1</v>
      </c>
      <c r="G31" s="7">
        <v>75</v>
      </c>
      <c r="H31" s="17">
        <f t="shared" si="2"/>
        <v>3.5629453681710213</v>
      </c>
      <c r="T31" s="24"/>
    </row>
    <row r="32" spans="2:25" x14ac:dyDescent="0.2">
      <c r="C32" s="18" t="s">
        <v>31</v>
      </c>
      <c r="D32" s="19">
        <v>1880</v>
      </c>
      <c r="E32" s="19">
        <v>1795</v>
      </c>
      <c r="F32" s="20">
        <v>89.5</v>
      </c>
      <c r="G32" s="19">
        <v>85</v>
      </c>
      <c r="H32" s="20">
        <f t="shared" si="2"/>
        <v>4.5212765957446814</v>
      </c>
      <c r="T32" s="24"/>
      <c r="Y32">
        <f t="shared" ref="Y32:Y46" si="3">SUM(U32:X32)</f>
        <v>0</v>
      </c>
    </row>
    <row r="33" spans="2:25" x14ac:dyDescent="0.2">
      <c r="C33" s="18" t="s">
        <v>32</v>
      </c>
      <c r="D33" s="19">
        <v>2100</v>
      </c>
      <c r="E33" s="19">
        <v>2005</v>
      </c>
      <c r="F33" s="20">
        <v>82.5</v>
      </c>
      <c r="G33" s="19">
        <v>95</v>
      </c>
      <c r="H33" s="20">
        <f t="shared" si="2"/>
        <v>4.5238095238095237</v>
      </c>
      <c r="T33" s="24"/>
      <c r="Y33">
        <f t="shared" si="3"/>
        <v>0</v>
      </c>
    </row>
    <row r="34" spans="2:25" x14ac:dyDescent="0.2">
      <c r="C34" s="9"/>
      <c r="D34" s="7"/>
      <c r="E34" s="7"/>
      <c r="F34" s="17"/>
      <c r="G34" s="7"/>
      <c r="H34" s="17"/>
      <c r="T34" s="24"/>
      <c r="Y34">
        <f t="shared" si="3"/>
        <v>0</v>
      </c>
    </row>
    <row r="35" spans="2:25" x14ac:dyDescent="0.2">
      <c r="C35" s="9" t="s">
        <v>9</v>
      </c>
      <c r="D35" s="7">
        <f>E35+G35</f>
        <v>3025</v>
      </c>
      <c r="E35" s="7">
        <v>2710</v>
      </c>
      <c r="F35" s="17">
        <v>63.2</v>
      </c>
      <c r="G35" s="7">
        <v>315</v>
      </c>
      <c r="H35" s="17">
        <f t="shared" si="2"/>
        <v>10.413223140495868</v>
      </c>
      <c r="S35" s="1">
        <v>1994</v>
      </c>
      <c r="T35" s="24"/>
    </row>
    <row r="36" spans="2:25" x14ac:dyDescent="0.2">
      <c r="C36" s="18" t="s">
        <v>31</v>
      </c>
      <c r="D36" s="19">
        <v>2500</v>
      </c>
      <c r="E36" s="19">
        <v>2235</v>
      </c>
      <c r="F36" s="20">
        <v>71.099999999999994</v>
      </c>
      <c r="G36" s="19">
        <v>265</v>
      </c>
      <c r="H36" s="20">
        <f t="shared" si="2"/>
        <v>10.6</v>
      </c>
      <c r="T36" s="24"/>
      <c r="Y36">
        <f t="shared" si="3"/>
        <v>0</v>
      </c>
    </row>
    <row r="37" spans="2:25" x14ac:dyDescent="0.2">
      <c r="C37" s="18" t="s">
        <v>32</v>
      </c>
      <c r="D37" s="19">
        <v>1910</v>
      </c>
      <c r="E37" s="19">
        <v>1835</v>
      </c>
      <c r="F37" s="20">
        <v>61.6</v>
      </c>
      <c r="G37" s="19">
        <v>75</v>
      </c>
      <c r="H37" s="20">
        <f t="shared" si="2"/>
        <v>3.9267015706806281</v>
      </c>
      <c r="T37" s="24"/>
      <c r="Y37">
        <f t="shared" si="3"/>
        <v>0</v>
      </c>
    </row>
    <row r="38" spans="2:25" x14ac:dyDescent="0.2">
      <c r="C38" s="9"/>
      <c r="T38" s="24" t="s">
        <v>33</v>
      </c>
      <c r="U38">
        <v>370</v>
      </c>
      <c r="V38">
        <v>235</v>
      </c>
      <c r="W38">
        <v>165</v>
      </c>
      <c r="X38">
        <v>255</v>
      </c>
      <c r="Y38">
        <f t="shared" si="3"/>
        <v>1025</v>
      </c>
    </row>
    <row r="39" spans="2:25" x14ac:dyDescent="0.2">
      <c r="B39" s="16">
        <v>1994</v>
      </c>
      <c r="C39" s="9" t="s">
        <v>30</v>
      </c>
      <c r="D39" s="19">
        <f t="shared" ref="D39:E41" si="4">D43+D47+D51+D55</f>
        <v>10635</v>
      </c>
      <c r="E39" s="19">
        <f t="shared" si="4"/>
        <v>10010</v>
      </c>
      <c r="F39" s="17">
        <v>80.7</v>
      </c>
      <c r="G39" s="7">
        <v>625</v>
      </c>
      <c r="H39" s="17">
        <f>G39/D39*100</f>
        <v>5.8768218147625761</v>
      </c>
      <c r="T39" s="24" t="s">
        <v>60</v>
      </c>
      <c r="U39">
        <v>175</v>
      </c>
      <c r="V39">
        <v>100</v>
      </c>
      <c r="W39">
        <v>155</v>
      </c>
      <c r="X39">
        <v>195</v>
      </c>
      <c r="Y39">
        <f t="shared" si="3"/>
        <v>625</v>
      </c>
    </row>
    <row r="40" spans="2:25" x14ac:dyDescent="0.2">
      <c r="B40" s="16"/>
      <c r="C40" s="18" t="s">
        <v>31</v>
      </c>
      <c r="D40" s="19">
        <f t="shared" si="4"/>
        <v>8870</v>
      </c>
      <c r="E40" s="19">
        <f t="shared" si="4"/>
        <v>8325</v>
      </c>
      <c r="F40" s="20">
        <v>82.8</v>
      </c>
      <c r="G40" s="19">
        <f>G44+G48+G52+G56</f>
        <v>545</v>
      </c>
      <c r="H40" s="20">
        <f>G40/D40*100</f>
        <v>6.1443066516347242</v>
      </c>
      <c r="T40" s="24"/>
      <c r="Y40">
        <f t="shared" si="3"/>
        <v>0</v>
      </c>
    </row>
    <row r="41" spans="2:25" x14ac:dyDescent="0.2">
      <c r="B41" s="16"/>
      <c r="C41" s="18" t="s">
        <v>32</v>
      </c>
      <c r="D41" s="19">
        <f t="shared" si="4"/>
        <v>8985</v>
      </c>
      <c r="E41" s="19">
        <f t="shared" si="4"/>
        <v>8505</v>
      </c>
      <c r="F41" s="20">
        <v>74.2</v>
      </c>
      <c r="G41" s="19">
        <f>G45+G49+G53+G57</f>
        <v>480</v>
      </c>
      <c r="H41" s="20">
        <f>G41/D41*100</f>
        <v>5.342237061769616</v>
      </c>
      <c r="T41" s="24"/>
      <c r="Y41">
        <f t="shared" si="3"/>
        <v>0</v>
      </c>
    </row>
    <row r="42" spans="2:25" x14ac:dyDescent="0.2">
      <c r="B42" s="16"/>
      <c r="C42" s="9"/>
      <c r="D42" s="7"/>
      <c r="E42" s="7"/>
      <c r="F42" s="17"/>
      <c r="G42" s="7"/>
      <c r="H42" s="17"/>
      <c r="T42" s="24"/>
      <c r="Y42">
        <f t="shared" si="3"/>
        <v>0</v>
      </c>
    </row>
    <row r="43" spans="2:25" x14ac:dyDescent="0.2">
      <c r="C43" s="9" t="s">
        <v>6</v>
      </c>
      <c r="D43" s="7">
        <f>E43+G43</f>
        <v>2270</v>
      </c>
      <c r="E43" s="7">
        <v>2025</v>
      </c>
      <c r="F43" s="17">
        <v>78.400000000000006</v>
      </c>
      <c r="G43" s="7">
        <v>245</v>
      </c>
      <c r="H43" s="17">
        <f t="shared" ref="H43:H57" si="5">G43/D43*100</f>
        <v>10.79295154185022</v>
      </c>
      <c r="T43" s="24" t="s">
        <v>61</v>
      </c>
      <c r="U43">
        <v>195</v>
      </c>
      <c r="V43">
        <v>135</v>
      </c>
      <c r="W43">
        <v>10</v>
      </c>
      <c r="X43">
        <v>60</v>
      </c>
      <c r="Y43">
        <f t="shared" si="3"/>
        <v>400</v>
      </c>
    </row>
    <row r="44" spans="2:25" x14ac:dyDescent="0.2">
      <c r="C44" s="18" t="s">
        <v>31</v>
      </c>
      <c r="D44" s="19">
        <v>1250</v>
      </c>
      <c r="E44" s="19">
        <v>1055</v>
      </c>
      <c r="F44" s="20">
        <v>63.7</v>
      </c>
      <c r="G44" s="19">
        <v>195</v>
      </c>
      <c r="H44" s="20">
        <f t="shared" si="5"/>
        <v>15.6</v>
      </c>
      <c r="T44" s="24"/>
      <c r="Y44">
        <f t="shared" si="3"/>
        <v>0</v>
      </c>
    </row>
    <row r="45" spans="2:25" x14ac:dyDescent="0.2">
      <c r="C45" s="18" t="s">
        <v>32</v>
      </c>
      <c r="D45" s="19">
        <v>1870</v>
      </c>
      <c r="E45" s="19">
        <v>1625</v>
      </c>
      <c r="F45" s="20">
        <v>70.7</v>
      </c>
      <c r="G45" s="19">
        <v>245</v>
      </c>
      <c r="H45" s="20">
        <f t="shared" si="5"/>
        <v>13.101604278074866</v>
      </c>
      <c r="T45" s="24"/>
      <c r="Y45">
        <f t="shared" si="3"/>
        <v>0</v>
      </c>
    </row>
    <row r="46" spans="2:25" x14ac:dyDescent="0.2">
      <c r="C46" s="9"/>
      <c r="D46" s="7"/>
      <c r="E46" s="7"/>
      <c r="F46" s="17"/>
      <c r="G46" s="7"/>
      <c r="H46" s="17"/>
      <c r="T46" s="24"/>
      <c r="Y46">
        <f t="shared" si="3"/>
        <v>0</v>
      </c>
    </row>
    <row r="47" spans="2:25" x14ac:dyDescent="0.2">
      <c r="C47" s="9" t="s">
        <v>7</v>
      </c>
      <c r="D47" s="7">
        <f>E47+G47</f>
        <v>2955</v>
      </c>
      <c r="E47" s="7">
        <v>2865</v>
      </c>
      <c r="F47" s="17">
        <v>95.3</v>
      </c>
      <c r="G47" s="7">
        <v>90</v>
      </c>
      <c r="H47" s="17">
        <f t="shared" si="5"/>
        <v>3.0456852791878175</v>
      </c>
      <c r="T47" s="24"/>
    </row>
    <row r="48" spans="2:25" x14ac:dyDescent="0.2">
      <c r="C48" s="18" t="s">
        <v>31</v>
      </c>
      <c r="D48" s="19">
        <v>3060</v>
      </c>
      <c r="E48" s="19">
        <v>2905</v>
      </c>
      <c r="F48" s="20">
        <v>89.8</v>
      </c>
      <c r="G48" s="19">
        <v>155</v>
      </c>
      <c r="H48" s="20">
        <f t="shared" si="5"/>
        <v>5.0653594771241828</v>
      </c>
      <c r="T48" s="24"/>
      <c r="Y48">
        <f t="shared" ref="Y48:Y59" si="6">SUM(U48:X48)</f>
        <v>0</v>
      </c>
    </row>
    <row r="49" spans="2:25" x14ac:dyDescent="0.2">
      <c r="C49" s="18" t="s">
        <v>32</v>
      </c>
      <c r="D49" s="19">
        <v>3080</v>
      </c>
      <c r="E49" s="19">
        <v>2980</v>
      </c>
      <c r="F49" s="20">
        <v>90.7</v>
      </c>
      <c r="G49" s="19">
        <v>100</v>
      </c>
      <c r="H49" s="20">
        <f t="shared" si="5"/>
        <v>3.2467532467532463</v>
      </c>
      <c r="T49" s="24"/>
      <c r="Y49">
        <f t="shared" si="6"/>
        <v>0</v>
      </c>
    </row>
    <row r="50" spans="2:25" x14ac:dyDescent="0.2">
      <c r="C50" s="9"/>
      <c r="D50" s="7"/>
      <c r="E50" s="7"/>
      <c r="F50" s="17"/>
      <c r="G50" s="7"/>
      <c r="H50" s="17"/>
      <c r="T50" s="24"/>
      <c r="Y50">
        <f t="shared" si="6"/>
        <v>0</v>
      </c>
    </row>
    <row r="51" spans="2:25" x14ac:dyDescent="0.2">
      <c r="C51" s="9" t="s">
        <v>8</v>
      </c>
      <c r="D51" s="7">
        <f>E51+G51</f>
        <v>2350</v>
      </c>
      <c r="E51" s="7">
        <v>2225</v>
      </c>
      <c r="F51" s="17">
        <v>92.5</v>
      </c>
      <c r="G51" s="7">
        <f>SUM(G52:G53)</f>
        <v>125</v>
      </c>
      <c r="H51" s="17">
        <f t="shared" si="5"/>
        <v>5.3191489361702127</v>
      </c>
      <c r="S51" s="1">
        <v>1995</v>
      </c>
      <c r="T51" s="24"/>
    </row>
    <row r="52" spans="2:25" x14ac:dyDescent="0.2">
      <c r="C52" s="18" t="s">
        <v>31</v>
      </c>
      <c r="D52" s="19">
        <v>2015</v>
      </c>
      <c r="E52" s="19">
        <v>1985</v>
      </c>
      <c r="F52" s="20">
        <v>95</v>
      </c>
      <c r="G52" s="19">
        <v>30</v>
      </c>
      <c r="H52" s="20">
        <f t="shared" si="5"/>
        <v>1.4888337468982631</v>
      </c>
      <c r="T52" s="24"/>
      <c r="Y52">
        <f t="shared" si="6"/>
        <v>0</v>
      </c>
    </row>
    <row r="53" spans="2:25" x14ac:dyDescent="0.2">
      <c r="C53" s="18" t="s">
        <v>32</v>
      </c>
      <c r="D53" s="19">
        <v>2370</v>
      </c>
      <c r="E53" s="19">
        <v>2275</v>
      </c>
      <c r="F53" s="20">
        <v>82.7</v>
      </c>
      <c r="G53" s="19">
        <v>95</v>
      </c>
      <c r="H53" s="20">
        <f t="shared" si="5"/>
        <v>4.0084388185654012</v>
      </c>
      <c r="T53" s="24"/>
      <c r="Y53">
        <f t="shared" si="6"/>
        <v>0</v>
      </c>
    </row>
    <row r="54" spans="2:25" x14ac:dyDescent="0.2">
      <c r="C54" s="9"/>
      <c r="D54" s="7"/>
      <c r="E54" s="7"/>
      <c r="F54" s="17"/>
      <c r="G54" s="7"/>
      <c r="H54" s="17"/>
      <c r="T54" s="24"/>
      <c r="Y54">
        <f t="shared" si="6"/>
        <v>0</v>
      </c>
    </row>
    <row r="55" spans="2:25" x14ac:dyDescent="0.2">
      <c r="C55" s="9" t="s">
        <v>9</v>
      </c>
      <c r="D55" s="7">
        <f>E55+G55</f>
        <v>3060</v>
      </c>
      <c r="E55" s="7">
        <v>2895</v>
      </c>
      <c r="F55" s="17">
        <v>65.8</v>
      </c>
      <c r="G55" s="7">
        <v>165</v>
      </c>
      <c r="H55" s="17">
        <f t="shared" si="5"/>
        <v>5.3921568627450984</v>
      </c>
      <c r="T55" s="24" t="s">
        <v>33</v>
      </c>
      <c r="U55">
        <v>265</v>
      </c>
      <c r="V55">
        <v>345</v>
      </c>
      <c r="W55">
        <v>35</v>
      </c>
      <c r="X55">
        <v>335</v>
      </c>
      <c r="Y55">
        <f t="shared" si="6"/>
        <v>980</v>
      </c>
    </row>
    <row r="56" spans="2:25" x14ac:dyDescent="0.2">
      <c r="C56" s="18" t="s">
        <v>31</v>
      </c>
      <c r="D56" s="19">
        <v>2545</v>
      </c>
      <c r="E56" s="19">
        <v>2380</v>
      </c>
      <c r="F56" s="20">
        <v>77.400000000000006</v>
      </c>
      <c r="G56" s="19">
        <v>165</v>
      </c>
      <c r="H56" s="20">
        <f t="shared" si="5"/>
        <v>6.4833005893909625</v>
      </c>
      <c r="T56" s="24" t="s">
        <v>60</v>
      </c>
      <c r="Y56">
        <f t="shared" si="6"/>
        <v>0</v>
      </c>
    </row>
    <row r="57" spans="2:25" x14ac:dyDescent="0.2">
      <c r="C57" s="18" t="s">
        <v>32</v>
      </c>
      <c r="D57" s="19">
        <v>1665</v>
      </c>
      <c r="E57" s="19">
        <v>1625</v>
      </c>
      <c r="F57" s="20">
        <v>52</v>
      </c>
      <c r="G57" s="19">
        <v>40</v>
      </c>
      <c r="H57" s="20">
        <f t="shared" si="5"/>
        <v>2.4024024024024024</v>
      </c>
      <c r="T57" s="24"/>
      <c r="Y57">
        <f t="shared" si="6"/>
        <v>0</v>
      </c>
    </row>
    <row r="58" spans="2:25" x14ac:dyDescent="0.2">
      <c r="C58" s="9"/>
      <c r="T58" s="24" t="s">
        <v>60</v>
      </c>
      <c r="U58">
        <v>185</v>
      </c>
      <c r="V58">
        <v>230</v>
      </c>
      <c r="W58">
        <v>35</v>
      </c>
      <c r="X58">
        <v>255</v>
      </c>
      <c r="Y58">
        <f t="shared" si="6"/>
        <v>705</v>
      </c>
    </row>
    <row r="59" spans="2:25" x14ac:dyDescent="0.2">
      <c r="B59" s="16">
        <v>1995</v>
      </c>
      <c r="C59" s="9" t="s">
        <v>30</v>
      </c>
      <c r="D59" s="7">
        <f>D65+D84+D88+D92</f>
        <v>11195</v>
      </c>
      <c r="E59" s="7">
        <v>10490</v>
      </c>
      <c r="F59" s="17">
        <v>82.7</v>
      </c>
      <c r="G59" s="7">
        <v>705</v>
      </c>
      <c r="H59" s="17">
        <f>G59/D59*100</f>
        <v>6.2974542206342115</v>
      </c>
      <c r="T59" s="24" t="s">
        <v>61</v>
      </c>
      <c r="U59">
        <v>80</v>
      </c>
      <c r="V59">
        <v>115</v>
      </c>
      <c r="W59">
        <v>0</v>
      </c>
      <c r="X59">
        <v>80</v>
      </c>
      <c r="Y59">
        <f t="shared" si="6"/>
        <v>275</v>
      </c>
    </row>
    <row r="60" spans="2:25" x14ac:dyDescent="0.2">
      <c r="B60" s="16"/>
      <c r="C60" s="9"/>
      <c r="D60" s="7"/>
      <c r="E60" s="7"/>
      <c r="F60" s="17"/>
      <c r="G60" s="7"/>
      <c r="H60" s="17"/>
      <c r="T60" s="24"/>
    </row>
    <row r="61" spans="2:25" x14ac:dyDescent="0.2">
      <c r="B61" s="16"/>
      <c r="C61" s="9"/>
      <c r="D61" s="7"/>
      <c r="E61" s="7"/>
      <c r="F61" s="17"/>
      <c r="G61" s="7"/>
      <c r="H61" s="17"/>
      <c r="T61" s="24"/>
    </row>
    <row r="62" spans="2:25" outlineLevel="1" x14ac:dyDescent="0.2">
      <c r="B62" s="16"/>
      <c r="C62" s="18" t="s">
        <v>31</v>
      </c>
      <c r="D62" s="19">
        <f>E62+G62</f>
        <v>5345</v>
      </c>
      <c r="E62" s="19">
        <v>4960</v>
      </c>
      <c r="F62" s="20">
        <v>85.1</v>
      </c>
      <c r="G62" s="19">
        <v>385</v>
      </c>
      <c r="H62" s="20">
        <f>G62/D62*100</f>
        <v>7.2029934518241339</v>
      </c>
      <c r="S62" s="26" t="s">
        <v>62</v>
      </c>
      <c r="T62" s="24"/>
    </row>
    <row r="63" spans="2:25" outlineLevel="1" x14ac:dyDescent="0.2">
      <c r="B63" s="16"/>
      <c r="C63" s="18" t="s">
        <v>32</v>
      </c>
      <c r="D63" s="19">
        <f>E63+G63</f>
        <v>5850</v>
      </c>
      <c r="E63" s="19">
        <v>5530</v>
      </c>
      <c r="F63" s="20">
        <v>80.599999999999994</v>
      </c>
      <c r="G63" s="19">
        <v>320</v>
      </c>
      <c r="H63" s="20">
        <f>G63/D63*100</f>
        <v>5.4700854700854702</v>
      </c>
      <c r="T63" s="24"/>
    </row>
    <row r="64" spans="2:25" outlineLevel="1" x14ac:dyDescent="0.2">
      <c r="B64" s="16"/>
      <c r="C64" s="18"/>
      <c r="D64" s="19"/>
      <c r="E64" s="19"/>
      <c r="F64" s="20"/>
      <c r="G64" s="19"/>
      <c r="H64" s="20"/>
      <c r="S64" s="32" t="s">
        <v>63</v>
      </c>
    </row>
    <row r="65" spans="3:25" x14ac:dyDescent="0.2">
      <c r="C65" s="9" t="s">
        <v>6</v>
      </c>
      <c r="D65" s="7">
        <f>SUM(D68:D71)</f>
        <v>2295</v>
      </c>
      <c r="E65" s="7">
        <f>SUM(E68:E71)</f>
        <v>2005</v>
      </c>
      <c r="F65" s="17">
        <v>78.7</v>
      </c>
      <c r="G65" s="7">
        <f>SUM(G68:G71)</f>
        <v>290</v>
      </c>
      <c r="H65" s="17">
        <f>G65/D65*100</f>
        <v>12.636165577342048</v>
      </c>
      <c r="S65" s="32"/>
      <c r="T65" s="24" t="s">
        <v>60</v>
      </c>
      <c r="U65">
        <v>105</v>
      </c>
      <c r="V65">
        <v>110</v>
      </c>
      <c r="W65">
        <v>0</v>
      </c>
      <c r="X65">
        <v>115</v>
      </c>
      <c r="Y65">
        <f t="shared" ref="Y65:Y72" si="7">SUM(U65:X65)</f>
        <v>330</v>
      </c>
    </row>
    <row r="66" spans="3:25" x14ac:dyDescent="0.2">
      <c r="C66" s="9"/>
      <c r="D66" s="7"/>
      <c r="E66" s="7"/>
      <c r="F66" s="17"/>
      <c r="G66" s="7"/>
      <c r="H66" s="17"/>
      <c r="S66" s="32"/>
      <c r="T66" s="24" t="s">
        <v>61</v>
      </c>
      <c r="U66">
        <v>30</v>
      </c>
      <c r="V66">
        <v>55</v>
      </c>
      <c r="W66">
        <v>0</v>
      </c>
      <c r="X66">
        <v>10</v>
      </c>
      <c r="Y66">
        <f t="shared" si="7"/>
        <v>95</v>
      </c>
    </row>
    <row r="67" spans="3:25" x14ac:dyDescent="0.2">
      <c r="C67" s="9"/>
      <c r="D67" s="7"/>
      <c r="E67" s="7"/>
      <c r="F67" s="17"/>
      <c r="G67" s="7"/>
      <c r="H67" s="17"/>
      <c r="S67" s="39" t="s">
        <v>64</v>
      </c>
      <c r="T67" s="24"/>
    </row>
    <row r="68" spans="3:25" outlineLevel="1" x14ac:dyDescent="0.2">
      <c r="C68" s="18" t="s">
        <v>31</v>
      </c>
      <c r="D68" s="19">
        <f>E68+G68</f>
        <v>1100</v>
      </c>
      <c r="E68" s="19">
        <v>970</v>
      </c>
      <c r="F68" s="20">
        <v>79.400000000000006</v>
      </c>
      <c r="G68" s="19">
        <v>130</v>
      </c>
      <c r="H68" s="20">
        <f>G68/D68*100</f>
        <v>11.818181818181818</v>
      </c>
      <c r="S68" s="39"/>
      <c r="T68" s="24" t="s">
        <v>60</v>
      </c>
      <c r="U68">
        <v>80</v>
      </c>
      <c r="V68">
        <v>110</v>
      </c>
      <c r="W68">
        <v>20</v>
      </c>
      <c r="X68">
        <v>75</v>
      </c>
      <c r="Y68">
        <f t="shared" si="7"/>
        <v>285</v>
      </c>
    </row>
    <row r="69" spans="3:25" outlineLevel="1" x14ac:dyDescent="0.2">
      <c r="C69" s="18"/>
      <c r="D69" s="19"/>
      <c r="E69" s="19"/>
      <c r="F69" s="20"/>
      <c r="G69" s="19"/>
      <c r="H69" s="20"/>
      <c r="S69" s="39"/>
      <c r="T69" s="24" t="s">
        <v>61</v>
      </c>
      <c r="U69">
        <v>30</v>
      </c>
      <c r="V69">
        <v>60</v>
      </c>
      <c r="W69">
        <v>0</v>
      </c>
      <c r="X69">
        <v>70</v>
      </c>
      <c r="Y69">
        <f t="shared" si="7"/>
        <v>160</v>
      </c>
    </row>
    <row r="70" spans="3:25" outlineLevel="1" x14ac:dyDescent="0.2">
      <c r="C70" s="18"/>
      <c r="D70" s="19"/>
      <c r="E70" s="19"/>
      <c r="F70" s="20"/>
      <c r="G70" s="19"/>
      <c r="H70" s="20"/>
      <c r="S70" s="40" t="s">
        <v>65</v>
      </c>
    </row>
    <row r="71" spans="3:25" outlineLevel="1" x14ac:dyDescent="0.2">
      <c r="C71" s="18" t="s">
        <v>32</v>
      </c>
      <c r="D71" s="19">
        <f>E71+G71</f>
        <v>1195</v>
      </c>
      <c r="E71" s="19">
        <v>1035</v>
      </c>
      <c r="F71" s="20">
        <v>78.099999999999994</v>
      </c>
      <c r="G71" s="19">
        <v>160</v>
      </c>
      <c r="H71" s="20">
        <f>G71/D71*100</f>
        <v>13.389121338912133</v>
      </c>
      <c r="T71" s="24" t="s">
        <v>60</v>
      </c>
      <c r="U71" s="24">
        <v>0</v>
      </c>
      <c r="V71" s="24">
        <v>10</v>
      </c>
      <c r="W71" s="24">
        <v>15</v>
      </c>
      <c r="X71" s="24">
        <v>65</v>
      </c>
      <c r="Y71">
        <f t="shared" si="7"/>
        <v>90</v>
      </c>
    </row>
    <row r="72" spans="3:25" outlineLevel="1" x14ac:dyDescent="0.2">
      <c r="C72" s="18"/>
      <c r="D72" s="19"/>
      <c r="E72" s="19"/>
      <c r="F72" s="20"/>
      <c r="G72" s="19"/>
      <c r="H72" s="20"/>
      <c r="T72" s="24" t="s">
        <v>61</v>
      </c>
      <c r="U72">
        <v>15</v>
      </c>
      <c r="V72">
        <v>0</v>
      </c>
      <c r="W72">
        <v>0</v>
      </c>
      <c r="X72">
        <v>0</v>
      </c>
      <c r="Y72">
        <f t="shared" si="7"/>
        <v>15</v>
      </c>
    </row>
    <row r="73" spans="3:25" outlineLevel="1" x14ac:dyDescent="0.2">
      <c r="C73" s="18"/>
      <c r="D73" s="19"/>
      <c r="E73" s="19"/>
      <c r="F73" s="20"/>
      <c r="G73" s="19"/>
      <c r="H73" s="20"/>
      <c r="S73" s="24"/>
      <c r="T73" s="24"/>
    </row>
    <row r="74" spans="3:25" outlineLevel="1" x14ac:dyDescent="0.2">
      <c r="C74" s="18"/>
      <c r="D74" s="19"/>
      <c r="E74" s="19"/>
      <c r="F74" s="20"/>
      <c r="G74" s="19"/>
      <c r="H74" s="20"/>
      <c r="S74" s="3"/>
      <c r="T74" s="3"/>
      <c r="U74" s="3"/>
      <c r="V74" s="3"/>
      <c r="W74" s="3"/>
      <c r="X74" s="3"/>
      <c r="Y74" s="3"/>
    </row>
    <row r="75" spans="3:25" outlineLevel="1" x14ac:dyDescent="0.2">
      <c r="C75" s="18"/>
      <c r="D75" s="19"/>
      <c r="E75" s="19"/>
      <c r="F75" s="20"/>
      <c r="G75" s="19"/>
      <c r="H75" s="20"/>
      <c r="S75" s="24"/>
      <c r="T75" s="24"/>
      <c r="U75" s="24"/>
      <c r="V75" s="24"/>
      <c r="W75" s="24"/>
      <c r="X75" s="24"/>
      <c r="Y75" s="24"/>
    </row>
    <row r="76" spans="3:25" outlineLevel="1" x14ac:dyDescent="0.2">
      <c r="C76" s="18"/>
      <c r="D76" s="19"/>
      <c r="E76" s="19"/>
      <c r="F76" s="20"/>
      <c r="G76" s="19"/>
      <c r="H76" s="20"/>
      <c r="S76" s="24"/>
      <c r="T76" s="24"/>
      <c r="U76" s="24"/>
      <c r="V76" s="24"/>
      <c r="W76" s="24"/>
      <c r="X76" s="24"/>
      <c r="Y76" s="24"/>
    </row>
    <row r="77" spans="3:25" outlineLevel="1" x14ac:dyDescent="0.2">
      <c r="C77" s="18"/>
      <c r="D77" s="19"/>
      <c r="E77" s="19"/>
      <c r="F77" s="20"/>
      <c r="G77" s="19"/>
      <c r="H77" s="20"/>
      <c r="S77" s="24"/>
      <c r="T77" s="24"/>
      <c r="U77" s="24"/>
      <c r="V77" s="24"/>
      <c r="W77" s="24"/>
      <c r="X77" s="24"/>
      <c r="Y77" s="24"/>
    </row>
    <row r="78" spans="3:25" outlineLevel="1" x14ac:dyDescent="0.2">
      <c r="C78" s="18"/>
      <c r="D78" s="19"/>
      <c r="E78" s="19"/>
      <c r="F78" s="20"/>
      <c r="G78" s="19"/>
      <c r="H78" s="20"/>
      <c r="S78" s="24"/>
      <c r="T78" s="24"/>
      <c r="U78" s="24"/>
      <c r="V78" s="24"/>
      <c r="W78" s="24"/>
      <c r="X78" s="24"/>
      <c r="Y78" s="24"/>
    </row>
    <row r="79" spans="3:25" outlineLevel="1" x14ac:dyDescent="0.2">
      <c r="C79" s="18"/>
      <c r="D79" s="19"/>
      <c r="E79" s="19"/>
      <c r="F79" s="20"/>
      <c r="G79" s="19"/>
      <c r="H79" s="20"/>
      <c r="S79" s="24"/>
      <c r="T79" s="24"/>
      <c r="U79" s="24"/>
      <c r="V79" s="24"/>
      <c r="W79" s="24"/>
      <c r="X79" s="24"/>
      <c r="Y79" s="24"/>
    </row>
    <row r="80" spans="3:25" outlineLevel="1" x14ac:dyDescent="0.2">
      <c r="C80" s="18"/>
      <c r="D80" s="19"/>
      <c r="E80" s="19"/>
      <c r="F80" s="20"/>
      <c r="G80" s="19"/>
      <c r="H80" s="20"/>
      <c r="S80" s="24"/>
      <c r="T80" s="24"/>
      <c r="U80" s="24"/>
      <c r="V80" s="24"/>
      <c r="W80" s="24"/>
      <c r="X80" s="24"/>
      <c r="Y80" s="24"/>
    </row>
    <row r="81" spans="3:25" outlineLevel="1" x14ac:dyDescent="0.2">
      <c r="C81" s="18"/>
      <c r="D81" s="19"/>
      <c r="E81" s="19"/>
      <c r="F81" s="20"/>
      <c r="G81" s="19"/>
      <c r="H81" s="20"/>
      <c r="S81" s="24"/>
      <c r="T81" s="24"/>
      <c r="U81" s="24"/>
      <c r="V81" s="24"/>
      <c r="W81" s="24"/>
      <c r="X81" s="24"/>
      <c r="Y81" s="24"/>
    </row>
    <row r="82" spans="3:25" outlineLevel="1" x14ac:dyDescent="0.2">
      <c r="C82" s="18"/>
      <c r="D82" s="19"/>
      <c r="E82" s="19"/>
      <c r="F82" s="20"/>
      <c r="G82" s="19"/>
      <c r="H82" s="20"/>
      <c r="S82" s="24"/>
      <c r="T82" s="24"/>
      <c r="U82" s="24"/>
      <c r="V82" s="24"/>
      <c r="W82" s="24"/>
      <c r="X82" s="24"/>
      <c r="Y82" s="24"/>
    </row>
    <row r="83" spans="3:25" outlineLevel="1" x14ac:dyDescent="0.2">
      <c r="C83" s="18"/>
      <c r="D83" s="19"/>
      <c r="E83" s="19"/>
      <c r="F83" s="20"/>
      <c r="G83" s="19"/>
      <c r="H83" s="20"/>
      <c r="S83" s="6" t="s">
        <v>66</v>
      </c>
      <c r="T83" s="30"/>
      <c r="U83" s="6"/>
      <c r="V83" s="6"/>
      <c r="W83" s="6"/>
      <c r="X83" s="6"/>
      <c r="Y83" s="6"/>
    </row>
    <row r="84" spans="3:25" x14ac:dyDescent="0.2">
      <c r="C84" s="9" t="s">
        <v>7</v>
      </c>
      <c r="D84" s="7">
        <f>SUM(D85:D86)</f>
        <v>2975</v>
      </c>
      <c r="E84" s="7">
        <f>SUM(E85:E86)</f>
        <v>2780</v>
      </c>
      <c r="F84" s="17">
        <v>96.6</v>
      </c>
      <c r="G84" s="7">
        <f>SUM(G85:G86)</f>
        <v>195</v>
      </c>
      <c r="H84" s="17">
        <f>G84/D84*100</f>
        <v>6.5546218487394965</v>
      </c>
      <c r="T84" s="6"/>
      <c r="U84" s="6"/>
      <c r="V84" s="6"/>
      <c r="W84" s="6"/>
      <c r="X84" s="6"/>
      <c r="Y84" s="6"/>
    </row>
    <row r="85" spans="3:25" outlineLevel="1" x14ac:dyDescent="0.2">
      <c r="C85" s="18" t="s">
        <v>31</v>
      </c>
      <c r="D85" s="19">
        <f>E85+G85</f>
        <v>1410</v>
      </c>
      <c r="E85" s="19">
        <v>1280</v>
      </c>
      <c r="F85" s="20">
        <v>97.9</v>
      </c>
      <c r="G85" s="19">
        <v>130</v>
      </c>
      <c r="H85" s="20">
        <f>G85/D85*100</f>
        <v>9.2198581560283674</v>
      </c>
      <c r="V85" s="41" t="s">
        <v>67</v>
      </c>
    </row>
    <row r="86" spans="3:25" outlineLevel="1" x14ac:dyDescent="0.2">
      <c r="C86" s="18" t="s">
        <v>32</v>
      </c>
      <c r="D86" s="19">
        <f>E86+G86</f>
        <v>1565</v>
      </c>
      <c r="E86" s="19">
        <v>1500</v>
      </c>
      <c r="F86" s="20">
        <v>95.4</v>
      </c>
      <c r="G86" s="19">
        <v>65</v>
      </c>
      <c r="H86" s="20">
        <f>G86/D86*100</f>
        <v>4.1533546325878596</v>
      </c>
      <c r="U86" s="6"/>
      <c r="V86" s="6"/>
    </row>
    <row r="87" spans="3:25" outlineLevel="1" x14ac:dyDescent="0.2">
      <c r="C87" s="18"/>
      <c r="D87" s="19"/>
      <c r="E87" s="19"/>
      <c r="F87" s="20"/>
      <c r="G87" s="19"/>
      <c r="H87" s="20"/>
      <c r="T87" s="24"/>
    </row>
    <row r="88" spans="3:25" x14ac:dyDescent="0.2">
      <c r="C88" s="9" t="s">
        <v>8</v>
      </c>
      <c r="D88" s="7">
        <f>SUM(D89:D90)</f>
        <v>2800</v>
      </c>
      <c r="E88" s="7">
        <f>SUM(E89:E90)</f>
        <v>2710</v>
      </c>
      <c r="F88" s="17">
        <v>94.9</v>
      </c>
      <c r="G88" s="7">
        <f>SUM(G89:G90)</f>
        <v>90</v>
      </c>
      <c r="H88" s="17">
        <f>G88/D88*100</f>
        <v>3.214285714285714</v>
      </c>
      <c r="T88" s="24"/>
    </row>
    <row r="89" spans="3:25" outlineLevel="1" x14ac:dyDescent="0.2">
      <c r="C89" s="18" t="s">
        <v>31</v>
      </c>
      <c r="D89" s="19">
        <f>E89+G89</f>
        <v>1185</v>
      </c>
      <c r="E89" s="19">
        <v>1170</v>
      </c>
      <c r="F89" s="20">
        <v>95.9</v>
      </c>
      <c r="G89" s="19">
        <v>15</v>
      </c>
      <c r="H89" s="20">
        <f>G89/D89*100</f>
        <v>1.2658227848101267</v>
      </c>
      <c r="T89" s="24"/>
    </row>
    <row r="90" spans="3:25" outlineLevel="1" x14ac:dyDescent="0.2">
      <c r="C90" s="18" t="s">
        <v>32</v>
      </c>
      <c r="D90" s="19">
        <f>E90+G90</f>
        <v>1615</v>
      </c>
      <c r="E90" s="19">
        <v>1540</v>
      </c>
      <c r="F90" s="20">
        <v>95.4</v>
      </c>
      <c r="G90" s="19">
        <v>75</v>
      </c>
      <c r="H90" s="20">
        <f>G90/D90*100</f>
        <v>4.643962848297214</v>
      </c>
      <c r="T90" s="24"/>
    </row>
    <row r="91" spans="3:25" outlineLevel="1" x14ac:dyDescent="0.2">
      <c r="C91" s="18"/>
      <c r="D91" s="19"/>
      <c r="E91" s="19"/>
      <c r="F91" s="20"/>
      <c r="G91" s="19"/>
      <c r="H91" s="20"/>
    </row>
    <row r="92" spans="3:25" x14ac:dyDescent="0.2">
      <c r="C92" s="9" t="s">
        <v>9</v>
      </c>
      <c r="D92" s="7">
        <f>SUM(D93:D94)</f>
        <v>3125</v>
      </c>
      <c r="E92" s="7">
        <f>SUM(E93:E94)</f>
        <v>2995</v>
      </c>
      <c r="F92" s="17">
        <v>68.099999999999994</v>
      </c>
      <c r="G92" s="7">
        <f>SUM(G93:G94)</f>
        <v>130</v>
      </c>
      <c r="H92" s="17">
        <f>G92/D92*100</f>
        <v>4.16</v>
      </c>
    </row>
    <row r="93" spans="3:25" outlineLevel="1" x14ac:dyDescent="0.2">
      <c r="C93" s="18" t="s">
        <v>31</v>
      </c>
      <c r="D93" s="19">
        <f>E93+G93</f>
        <v>1650</v>
      </c>
      <c r="E93" s="19">
        <v>1540</v>
      </c>
      <c r="F93" s="20">
        <v>74.2</v>
      </c>
      <c r="G93" s="19">
        <v>110</v>
      </c>
      <c r="H93" s="20">
        <f>G93/D93*100</f>
        <v>6.666666666666667</v>
      </c>
    </row>
    <row r="94" spans="3:25" outlineLevel="1" x14ac:dyDescent="0.2">
      <c r="C94" s="18" t="s">
        <v>32</v>
      </c>
      <c r="D94" s="19">
        <f>E94+G94</f>
        <v>1475</v>
      </c>
      <c r="E94" s="19">
        <v>1455</v>
      </c>
      <c r="F94" s="20">
        <v>62.2</v>
      </c>
      <c r="G94" s="19">
        <v>20</v>
      </c>
      <c r="H94" s="20">
        <f>G94/D94*100</f>
        <v>1.3559322033898304</v>
      </c>
    </row>
    <row r="95" spans="3:25" outlineLevel="1" x14ac:dyDescent="0.2">
      <c r="C95" s="18"/>
      <c r="D95" s="19"/>
      <c r="E95" s="19"/>
      <c r="F95" s="20"/>
      <c r="G95" s="19"/>
      <c r="H95" s="20"/>
    </row>
    <row r="96" spans="3:25" x14ac:dyDescent="0.2">
      <c r="C96" s="18"/>
      <c r="D96" s="19"/>
      <c r="E96" s="19"/>
      <c r="F96" s="20"/>
      <c r="G96" s="19"/>
      <c r="H96" s="20"/>
    </row>
    <row r="97" spans="2:25" x14ac:dyDescent="0.2">
      <c r="B97" s="16">
        <v>1996</v>
      </c>
      <c r="C97" s="9" t="s">
        <v>30</v>
      </c>
      <c r="D97" s="7"/>
      <c r="E97" s="7"/>
      <c r="F97" s="17"/>
      <c r="G97" s="7"/>
      <c r="H97" s="17" t="e">
        <f t="shared" ref="H97:H106" si="8">G97/D97*100</f>
        <v>#DIV/0!</v>
      </c>
      <c r="T97" s="24" t="s">
        <v>61</v>
      </c>
      <c r="U97">
        <v>80</v>
      </c>
      <c r="V97">
        <v>115</v>
      </c>
      <c r="W97">
        <v>0</v>
      </c>
      <c r="X97">
        <v>80</v>
      </c>
      <c r="Y97">
        <f>SUM(U97:X97)</f>
        <v>275</v>
      </c>
    </row>
    <row r="98" spans="2:25" x14ac:dyDescent="0.2">
      <c r="B98" s="16"/>
      <c r="C98" s="9"/>
      <c r="D98" s="7"/>
      <c r="E98" s="7"/>
      <c r="F98" s="17"/>
      <c r="G98" s="7"/>
      <c r="H98" s="17"/>
      <c r="T98" s="24"/>
    </row>
    <row r="99" spans="2:25" x14ac:dyDescent="0.2">
      <c r="B99" s="16"/>
      <c r="C99" s="9"/>
      <c r="D99" s="7"/>
      <c r="E99" s="7"/>
      <c r="F99" s="17"/>
      <c r="G99" s="7"/>
      <c r="H99" s="17"/>
      <c r="T99" s="24"/>
    </row>
    <row r="100" spans="2:25" outlineLevel="1" x14ac:dyDescent="0.2">
      <c r="B100" s="16"/>
      <c r="C100" s="18" t="s">
        <v>31</v>
      </c>
      <c r="D100" s="19"/>
      <c r="E100" s="19"/>
      <c r="F100" s="20"/>
      <c r="G100" s="19"/>
      <c r="H100" s="20" t="e">
        <f t="shared" si="8"/>
        <v>#DIV/0!</v>
      </c>
      <c r="S100" s="26" t="s">
        <v>62</v>
      </c>
      <c r="T100" s="24"/>
    </row>
    <row r="101" spans="2:25" outlineLevel="1" x14ac:dyDescent="0.2">
      <c r="B101" s="16"/>
      <c r="C101" s="18" t="s">
        <v>32</v>
      </c>
      <c r="D101" s="19"/>
      <c r="E101" s="19"/>
      <c r="F101" s="20"/>
      <c r="G101" s="19"/>
      <c r="H101" s="20" t="e">
        <f t="shared" si="8"/>
        <v>#DIV/0!</v>
      </c>
      <c r="T101" s="24"/>
    </row>
    <row r="102" spans="2:25" outlineLevel="1" x14ac:dyDescent="0.2">
      <c r="B102" s="16"/>
      <c r="C102" s="18"/>
      <c r="D102" s="19"/>
      <c r="E102" s="19"/>
      <c r="F102" s="20"/>
      <c r="G102" s="19"/>
      <c r="H102" s="20"/>
      <c r="S102" s="32" t="s">
        <v>63</v>
      </c>
    </row>
    <row r="103" spans="2:25" x14ac:dyDescent="0.2">
      <c r="C103" s="9" t="s">
        <v>6</v>
      </c>
      <c r="D103" s="7"/>
      <c r="E103" s="7"/>
      <c r="F103" s="17"/>
      <c r="G103" s="7"/>
      <c r="H103" s="17" t="e">
        <f t="shared" si="8"/>
        <v>#DIV/0!</v>
      </c>
      <c r="S103" s="32"/>
      <c r="T103" s="24" t="s">
        <v>60</v>
      </c>
      <c r="U103">
        <v>105</v>
      </c>
      <c r="V103">
        <v>110</v>
      </c>
      <c r="W103">
        <v>0</v>
      </c>
      <c r="X103">
        <v>115</v>
      </c>
      <c r="Y103">
        <f>SUM(U103:X103)</f>
        <v>330</v>
      </c>
    </row>
    <row r="104" spans="2:25" x14ac:dyDescent="0.2">
      <c r="C104" s="9"/>
      <c r="D104" s="7"/>
      <c r="E104" s="7"/>
      <c r="F104" s="17"/>
      <c r="G104" s="7"/>
      <c r="H104" s="17"/>
      <c r="S104" s="32"/>
      <c r="T104" s="24" t="s">
        <v>61</v>
      </c>
      <c r="U104">
        <v>30</v>
      </c>
      <c r="V104">
        <v>55</v>
      </c>
      <c r="W104">
        <v>0</v>
      </c>
      <c r="X104">
        <v>10</v>
      </c>
      <c r="Y104">
        <f>SUM(U104:X104)</f>
        <v>95</v>
      </c>
    </row>
    <row r="105" spans="2:25" x14ac:dyDescent="0.2">
      <c r="C105" s="9"/>
      <c r="D105" s="7"/>
      <c r="E105" s="7"/>
      <c r="F105" s="17"/>
      <c r="G105" s="7"/>
      <c r="H105" s="17"/>
      <c r="S105" s="39" t="s">
        <v>64</v>
      </c>
      <c r="T105" s="24"/>
    </row>
    <row r="106" spans="2:25" outlineLevel="1" x14ac:dyDescent="0.2">
      <c r="C106" s="18" t="s">
        <v>31</v>
      </c>
      <c r="D106" s="19"/>
      <c r="E106" s="19"/>
      <c r="F106" s="20"/>
      <c r="G106" s="19"/>
      <c r="H106" s="20" t="e">
        <f t="shared" si="8"/>
        <v>#DIV/0!</v>
      </c>
      <c r="S106" s="39"/>
      <c r="T106" s="24" t="s">
        <v>60</v>
      </c>
      <c r="U106">
        <v>80</v>
      </c>
      <c r="V106">
        <v>110</v>
      </c>
      <c r="W106">
        <v>20</v>
      </c>
      <c r="X106">
        <v>75</v>
      </c>
      <c r="Y106">
        <f>SUM(U106:X106)</f>
        <v>285</v>
      </c>
    </row>
    <row r="107" spans="2:25" outlineLevel="1" x14ac:dyDescent="0.2">
      <c r="C107" s="18" t="s">
        <v>32</v>
      </c>
      <c r="D107" s="19"/>
      <c r="E107" s="19"/>
      <c r="F107" s="20"/>
      <c r="G107" s="19"/>
      <c r="H107" s="20" t="e">
        <f>G107/D107*100</f>
        <v>#DIV/0!</v>
      </c>
      <c r="T107" s="24" t="s">
        <v>60</v>
      </c>
      <c r="U107" s="24">
        <v>0</v>
      </c>
      <c r="V107" s="24">
        <v>10</v>
      </c>
      <c r="W107" s="24">
        <v>15</v>
      </c>
      <c r="X107" s="24">
        <v>65</v>
      </c>
      <c r="Y107">
        <f>SUM(U107:X107)</f>
        <v>90</v>
      </c>
    </row>
    <row r="108" spans="2:25" outlineLevel="1" x14ac:dyDescent="0.2">
      <c r="C108" s="18"/>
      <c r="D108" s="19"/>
      <c r="E108" s="19"/>
      <c r="F108" s="20"/>
      <c r="G108" s="19"/>
      <c r="H108" s="20"/>
      <c r="T108" s="24" t="s">
        <v>61</v>
      </c>
      <c r="U108">
        <v>15</v>
      </c>
      <c r="V108">
        <v>0</v>
      </c>
      <c r="W108">
        <v>0</v>
      </c>
      <c r="X108">
        <v>0</v>
      </c>
      <c r="Y108">
        <f>SUM(U108:X108)</f>
        <v>15</v>
      </c>
    </row>
    <row r="109" spans="2:25" x14ac:dyDescent="0.2">
      <c r="C109" s="9" t="s">
        <v>7</v>
      </c>
      <c r="D109" s="7"/>
      <c r="E109" s="7"/>
      <c r="F109" s="17"/>
      <c r="G109" s="7"/>
      <c r="H109" s="17" t="e">
        <f t="shared" ref="H109:H115" si="9">G109/D109*100</f>
        <v>#DIV/0!</v>
      </c>
      <c r="T109" s="6"/>
      <c r="U109" s="6"/>
      <c r="V109" s="6"/>
      <c r="W109" s="6"/>
      <c r="X109" s="6"/>
      <c r="Y109" s="6"/>
    </row>
    <row r="110" spans="2:25" outlineLevel="1" x14ac:dyDescent="0.2">
      <c r="C110" s="18" t="s">
        <v>31</v>
      </c>
      <c r="D110" s="19"/>
      <c r="E110" s="19"/>
      <c r="F110" s="20"/>
      <c r="G110" s="19"/>
      <c r="H110" s="20" t="e">
        <f t="shared" si="9"/>
        <v>#DIV/0!</v>
      </c>
      <c r="V110" s="41" t="s">
        <v>67</v>
      </c>
    </row>
    <row r="111" spans="2:25" outlineLevel="1" x14ac:dyDescent="0.2">
      <c r="C111" s="18" t="s">
        <v>32</v>
      </c>
      <c r="D111" s="19"/>
      <c r="E111" s="19"/>
      <c r="F111" s="20"/>
      <c r="G111" s="19"/>
      <c r="H111" s="20" t="e">
        <f t="shared" si="9"/>
        <v>#DIV/0!</v>
      </c>
      <c r="U111" s="6"/>
      <c r="V111" s="6"/>
    </row>
    <row r="112" spans="2:25" outlineLevel="1" x14ac:dyDescent="0.2">
      <c r="C112" s="18"/>
      <c r="D112" s="19"/>
      <c r="E112" s="19"/>
      <c r="F112" s="20"/>
      <c r="G112" s="19"/>
      <c r="H112" s="20"/>
      <c r="T112" s="24"/>
    </row>
    <row r="113" spans="2:20" x14ac:dyDescent="0.2">
      <c r="C113" s="9" t="s">
        <v>8</v>
      </c>
      <c r="D113" s="7"/>
      <c r="E113" s="7"/>
      <c r="F113" s="17"/>
      <c r="G113" s="7"/>
      <c r="H113" s="17" t="e">
        <f t="shared" si="9"/>
        <v>#DIV/0!</v>
      </c>
      <c r="T113" s="24"/>
    </row>
    <row r="114" spans="2:20" outlineLevel="1" x14ac:dyDescent="0.2">
      <c r="C114" s="18" t="s">
        <v>31</v>
      </c>
      <c r="D114" s="19"/>
      <c r="E114" s="19"/>
      <c r="F114" s="20"/>
      <c r="G114" s="19"/>
      <c r="H114" s="20" t="e">
        <f t="shared" si="9"/>
        <v>#DIV/0!</v>
      </c>
      <c r="T114" s="24"/>
    </row>
    <row r="115" spans="2:20" outlineLevel="1" x14ac:dyDescent="0.2">
      <c r="C115" s="18" t="s">
        <v>32</v>
      </c>
      <c r="D115" s="19"/>
      <c r="E115" s="19"/>
      <c r="F115" s="20"/>
      <c r="G115" s="19"/>
      <c r="H115" s="20" t="e">
        <f t="shared" si="9"/>
        <v>#DIV/0!</v>
      </c>
      <c r="T115" s="24"/>
    </row>
    <row r="116" spans="2:20" outlineLevel="1" x14ac:dyDescent="0.2">
      <c r="C116" s="18"/>
      <c r="D116" s="19"/>
      <c r="E116" s="19"/>
      <c r="F116" s="20"/>
      <c r="G116" s="19"/>
      <c r="H116" s="20"/>
    </row>
    <row r="117" spans="2:20" x14ac:dyDescent="0.2">
      <c r="C117" s="9" t="s">
        <v>9</v>
      </c>
      <c r="D117" s="7"/>
      <c r="E117" s="7"/>
      <c r="F117" s="17"/>
      <c r="G117" s="7"/>
      <c r="H117" s="17" t="e">
        <f>G117/D117*100</f>
        <v>#DIV/0!</v>
      </c>
    </row>
    <row r="118" spans="2:20" x14ac:dyDescent="0.2">
      <c r="C118" s="18" t="s">
        <v>12</v>
      </c>
      <c r="H118" s="20" t="e">
        <f>G118/D118*100</f>
        <v>#DIV/0!</v>
      </c>
    </row>
    <row r="119" spans="2:20" x14ac:dyDescent="0.2">
      <c r="B119" s="7"/>
      <c r="C119" s="18" t="s">
        <v>13</v>
      </c>
      <c r="H119" s="20" t="e">
        <f>G119/D119*100</f>
        <v>#DIV/0!</v>
      </c>
    </row>
    <row r="120" spans="2:20" x14ac:dyDescent="0.2">
      <c r="B120" s="7"/>
    </row>
    <row r="121" spans="2:20" x14ac:dyDescent="0.2">
      <c r="B121" s="7"/>
    </row>
    <row r="122" spans="2:20" x14ac:dyDescent="0.2">
      <c r="B122" s="7"/>
    </row>
    <row r="123" spans="2:20" x14ac:dyDescent="0.2">
      <c r="B123" s="7"/>
    </row>
    <row r="136" spans="1:3" x14ac:dyDescent="0.2">
      <c r="B136" t="s">
        <v>25</v>
      </c>
      <c r="C136" t="s">
        <v>68</v>
      </c>
    </row>
    <row r="137" spans="1:3" x14ac:dyDescent="0.2">
      <c r="A137">
        <v>1991</v>
      </c>
      <c r="B137" s="7">
        <v>16745</v>
      </c>
      <c r="C137" s="17">
        <v>5.9122126007763507</v>
      </c>
    </row>
    <row r="138" spans="1:3" x14ac:dyDescent="0.2">
      <c r="A138">
        <v>1992</v>
      </c>
      <c r="B138" s="7">
        <v>16470</v>
      </c>
      <c r="C138" s="17">
        <v>7.6199149969641775</v>
      </c>
    </row>
    <row r="139" spans="1:3" x14ac:dyDescent="0.2">
      <c r="A139">
        <v>1993</v>
      </c>
      <c r="B139" s="7">
        <v>17235</v>
      </c>
      <c r="C139" s="17">
        <v>8.0069625761531782</v>
      </c>
    </row>
    <row r="140" spans="1:3" x14ac:dyDescent="0.2">
      <c r="A140">
        <v>1994</v>
      </c>
      <c r="B140" s="7">
        <v>17855</v>
      </c>
      <c r="C140" s="17">
        <v>5.7406888826659204</v>
      </c>
    </row>
    <row r="141" spans="1:3" x14ac:dyDescent="0.2">
      <c r="A141">
        <v>1995</v>
      </c>
      <c r="B141" s="7">
        <v>19820</v>
      </c>
      <c r="C141" s="17">
        <v>4.9445005045408674</v>
      </c>
    </row>
    <row r="142" spans="1:3" x14ac:dyDescent="0.2">
      <c r="A142">
        <v>1996</v>
      </c>
      <c r="B142">
        <v>20355</v>
      </c>
      <c r="C142">
        <v>5.0999999999999996</v>
      </c>
    </row>
    <row r="143" spans="1:3" x14ac:dyDescent="0.2">
      <c r="A143">
        <v>1997</v>
      </c>
      <c r="B143">
        <v>21335</v>
      </c>
      <c r="C143">
        <v>4.0999999999999996</v>
      </c>
    </row>
  </sheetData>
  <customSheetViews>
    <customSheetView guid="{F1F7BD3E-FC2C-462F-A022-5270024FE9F6}" showPageBreaks="1" state="hidden" topLeftCell="A83">
      <selection activeCell="E110" sqref="E110"/>
      <pageMargins left="0.75" right="0.75" top="1" bottom="0.5" header="0.5" footer="0.5"/>
      <pageSetup orientation="portrait" horizontalDpi="300" verticalDpi="300" r:id="rId1"/>
      <headerFooter alignWithMargins="0"/>
    </customSheetView>
    <customSheetView guid="{F4665436-DFC3-47B1-A482-DE3E62B43168}" showPageBreaks="1" printArea="1" hiddenRows="1" hiddenColumns="1" state="hidden" showRuler="0" topLeftCell="A83">
      <selection activeCell="E110" sqref="E110"/>
      <pageMargins left="0.75" right="0.75" top="1" bottom="0.5" header="0.5" footer="0.5"/>
      <pageSetup orientation="portrait" horizontalDpi="300" verticalDpi="300" r:id="rId2"/>
      <headerFooter alignWithMargins="0"/>
    </customSheetView>
    <customSheetView guid="{2C045F60-6AB2-44F0-B91E-AB5C1A883BD2}" showPageBreaks="1" printArea="1" hiddenRows="1" hiddenColumns="1" state="hidden" topLeftCell="A83">
      <selection activeCell="E110" sqref="E110"/>
      <pageMargins left="0.75" right="0.75" top="1" bottom="0.5" header="0.5" footer="0.5"/>
      <pageSetup orientation="portrait" horizontalDpi="300" verticalDpi="300" r:id="rId3"/>
      <headerFooter alignWithMargins="0"/>
    </customSheetView>
  </customSheetViews>
  <phoneticPr fontId="8" type="noConversion"/>
  <pageMargins left="0.75" right="0.75" top="1" bottom="0.5" header="0.5" footer="0.5"/>
  <pageSetup orientation="portrait" horizontalDpi="300" verticalDpi="300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77"/>
  <sheetViews>
    <sheetView zoomScaleNormal="100" zoomScaleSheetLayoutView="90" workbookViewId="0">
      <selection activeCell="I2" sqref="I2"/>
    </sheetView>
  </sheetViews>
  <sheetFormatPr defaultRowHeight="12.75" x14ac:dyDescent="0.2"/>
  <cols>
    <col min="1" max="2" width="9.140625" style="108"/>
    <col min="3" max="3" width="31.7109375" style="108" customWidth="1"/>
    <col min="4" max="4" width="14.28515625" style="108" customWidth="1"/>
    <col min="5" max="5" width="13.7109375" style="108" customWidth="1"/>
    <col min="6" max="6" width="10.85546875" style="108" customWidth="1"/>
    <col min="7" max="7" width="13.42578125" style="108" customWidth="1"/>
    <col min="8" max="8" width="12" style="108" customWidth="1"/>
    <col min="9" max="9" width="9.140625" style="108"/>
    <col min="10" max="10" width="15.42578125" style="108" customWidth="1"/>
    <col min="11" max="11" width="15.85546875" style="108" customWidth="1"/>
    <col min="12" max="12" width="9.140625" style="108"/>
    <col min="13" max="13" width="9.140625" style="231"/>
    <col min="14" max="16384" width="9.140625" style="108"/>
  </cols>
  <sheetData>
    <row r="3" spans="2:9" ht="15" x14ac:dyDescent="0.25">
      <c r="H3" s="127" t="s">
        <v>328</v>
      </c>
    </row>
    <row r="5" spans="2:9" ht="15" x14ac:dyDescent="0.25">
      <c r="E5" s="260"/>
      <c r="F5" s="260"/>
      <c r="G5" s="260"/>
      <c r="H5" s="260"/>
    </row>
    <row r="7" spans="2:9" ht="15.75" x14ac:dyDescent="0.25">
      <c r="B7" s="63" t="s">
        <v>299</v>
      </c>
      <c r="C7" s="389" t="s">
        <v>322</v>
      </c>
      <c r="D7" s="389"/>
      <c r="E7" s="389"/>
      <c r="F7" s="389"/>
      <c r="G7" s="389"/>
      <c r="H7" s="389"/>
      <c r="I7" s="389"/>
    </row>
    <row r="8" spans="2:9" ht="15" x14ac:dyDescent="0.2">
      <c r="C8" s="245" t="s">
        <v>224</v>
      </c>
      <c r="D8" s="246">
        <v>2010</v>
      </c>
      <c r="E8" s="246">
        <v>2011</v>
      </c>
      <c r="F8" s="246">
        <v>2012</v>
      </c>
      <c r="G8" s="246">
        <v>2013</v>
      </c>
      <c r="H8" s="246">
        <v>2014</v>
      </c>
      <c r="I8" s="246">
        <v>2015</v>
      </c>
    </row>
    <row r="9" spans="2:9" ht="15" x14ac:dyDescent="0.2">
      <c r="C9" s="247"/>
      <c r="D9" s="248"/>
      <c r="E9" s="248"/>
      <c r="F9" s="248"/>
      <c r="G9" s="248"/>
      <c r="H9" s="248"/>
      <c r="I9" s="248"/>
    </row>
    <row r="10" spans="2:9" ht="15" x14ac:dyDescent="0.2">
      <c r="C10" s="249" t="s">
        <v>10</v>
      </c>
      <c r="D10" s="250">
        <f>+D12+D15+D18+D21+D24+D27+D30+D33+D36+D39+D42+D45+D48+D51+D54+D57+D60+D63+D66+D69+D72</f>
        <v>34982.80139471549</v>
      </c>
      <c r="E10" s="250">
        <v>35267.001023705452</v>
      </c>
      <c r="F10" s="250">
        <v>36401.331900067926</v>
      </c>
      <c r="G10" s="236">
        <v>36105.910000000003</v>
      </c>
      <c r="H10" s="250">
        <v>37722.530796464052</v>
      </c>
      <c r="I10" s="251">
        <v>39138.211303649252</v>
      </c>
    </row>
    <row r="11" spans="2:9" x14ac:dyDescent="0.2">
      <c r="C11" s="56"/>
      <c r="D11" s="252"/>
      <c r="E11" s="252"/>
      <c r="F11" s="252"/>
      <c r="G11" s="252"/>
      <c r="H11" s="252"/>
      <c r="I11" s="252"/>
    </row>
    <row r="12" spans="2:9" ht="15" x14ac:dyDescent="0.2">
      <c r="C12" s="249" t="s">
        <v>84</v>
      </c>
      <c r="D12" s="250">
        <v>214.61034917500044</v>
      </c>
      <c r="E12" s="250">
        <v>181.53112099918931</v>
      </c>
      <c r="F12" s="250">
        <v>254.4865474991374</v>
      </c>
      <c r="G12" s="250">
        <v>299.8</v>
      </c>
      <c r="H12" s="250">
        <v>270.43237911319295</v>
      </c>
      <c r="I12" s="250">
        <v>242.20344857283217</v>
      </c>
    </row>
    <row r="13" spans="2:9" x14ac:dyDescent="0.2">
      <c r="C13" s="253" t="s">
        <v>235</v>
      </c>
      <c r="D13" s="252">
        <v>55.17321508900001</v>
      </c>
      <c r="E13" s="252">
        <v>17.767534386236399</v>
      </c>
      <c r="F13" s="252">
        <v>30.799617407938801</v>
      </c>
      <c r="G13" s="252">
        <v>140.5</v>
      </c>
      <c r="H13" s="252">
        <v>85.282126811782589</v>
      </c>
      <c r="I13" s="252">
        <v>19.884023163379499</v>
      </c>
    </row>
    <row r="14" spans="2:9" x14ac:dyDescent="0.2">
      <c r="C14" s="253" t="s">
        <v>236</v>
      </c>
      <c r="D14" s="252">
        <v>159.43713408600013</v>
      </c>
      <c r="E14" s="252">
        <v>163.76358661295291</v>
      </c>
      <c r="F14" s="252">
        <v>223.6869300911986</v>
      </c>
      <c r="G14" s="252">
        <v>159.30000000000001</v>
      </c>
      <c r="H14" s="252">
        <v>185.15025230141038</v>
      </c>
      <c r="I14" s="252">
        <v>222.31942540945266</v>
      </c>
    </row>
    <row r="15" spans="2:9" ht="30" x14ac:dyDescent="0.2">
      <c r="C15" s="249" t="s">
        <v>175</v>
      </c>
      <c r="D15" s="250">
        <v>824.32256127899564</v>
      </c>
      <c r="E15" s="250">
        <v>1334.9344713975152</v>
      </c>
      <c r="F15" s="250">
        <f>220+993</f>
        <v>1213</v>
      </c>
      <c r="G15" s="250">
        <v>978.65000000000009</v>
      </c>
      <c r="H15" s="250">
        <v>779.76107992172626</v>
      </c>
      <c r="I15" s="250">
        <v>558.0558124829646</v>
      </c>
    </row>
    <row r="16" spans="2:9" x14ac:dyDescent="0.2">
      <c r="C16" s="253" t="s">
        <v>235</v>
      </c>
      <c r="D16" s="252">
        <v>319.7507376749993</v>
      </c>
      <c r="E16" s="252">
        <v>458.07926577451167</v>
      </c>
      <c r="F16" s="252">
        <f>108+508</f>
        <v>616</v>
      </c>
      <c r="G16" s="252">
        <v>408.99</v>
      </c>
      <c r="H16" s="252">
        <v>447.88219897405281</v>
      </c>
      <c r="I16" s="252">
        <v>239.37209494109152</v>
      </c>
    </row>
    <row r="17" spans="3:9" ht="18" customHeight="1" x14ac:dyDescent="0.2">
      <c r="C17" s="253" t="s">
        <v>236</v>
      </c>
      <c r="D17" s="252">
        <v>504.57182360399685</v>
      </c>
      <c r="E17" s="252">
        <v>876.8552056230036</v>
      </c>
      <c r="F17" s="252">
        <f>485+112</f>
        <v>597</v>
      </c>
      <c r="G17" s="252">
        <v>569.66</v>
      </c>
      <c r="H17" s="252">
        <v>331.87888094767328</v>
      </c>
      <c r="I17" s="252">
        <v>318.68371754187308</v>
      </c>
    </row>
    <row r="18" spans="3:9" ht="55.5" customHeight="1" x14ac:dyDescent="0.2">
      <c r="C18" s="249" t="s">
        <v>227</v>
      </c>
      <c r="D18" s="250">
        <v>440.6039367829984</v>
      </c>
      <c r="E18" s="250">
        <v>571.51256708130916</v>
      </c>
      <c r="F18" s="250">
        <f>200+327</f>
        <v>527</v>
      </c>
      <c r="G18" s="250">
        <v>450.56</v>
      </c>
      <c r="H18" s="250">
        <v>448.13858159354402</v>
      </c>
      <c r="I18" s="250">
        <v>580.58658281588055</v>
      </c>
    </row>
    <row r="19" spans="3:9" ht="17.25" customHeight="1" x14ac:dyDescent="0.2">
      <c r="C19" s="253" t="s">
        <v>235</v>
      </c>
      <c r="D19" s="252">
        <v>365.92372695199907</v>
      </c>
      <c r="E19" s="252">
        <v>455.75328881393119</v>
      </c>
      <c r="F19" s="252">
        <v>508.19368723099029</v>
      </c>
      <c r="G19" s="252">
        <v>374.17</v>
      </c>
      <c r="H19" s="252">
        <v>377.97310923477244</v>
      </c>
      <c r="I19" s="252">
        <v>374.71492194172481</v>
      </c>
    </row>
    <row r="20" spans="3:9" x14ac:dyDescent="0.2">
      <c r="C20" s="253" t="s">
        <v>236</v>
      </c>
      <c r="D20" s="252">
        <v>74.680209830999956</v>
      </c>
      <c r="E20" s="252">
        <v>115.75927826737799</v>
      </c>
      <c r="F20" s="252">
        <v>18.640577507599971</v>
      </c>
      <c r="G20" s="252">
        <v>76.39</v>
      </c>
      <c r="H20" s="252">
        <v>70.165472358771595</v>
      </c>
      <c r="I20" s="252">
        <v>205.87166087415574</v>
      </c>
    </row>
    <row r="21" spans="3:9" ht="15" x14ac:dyDescent="0.2">
      <c r="C21" s="249" t="s">
        <v>34</v>
      </c>
      <c r="D21" s="250">
        <v>3957.1516066433833</v>
      </c>
      <c r="E21" s="250">
        <v>3467.5328773875494</v>
      </c>
      <c r="F21" s="250">
        <v>3830.3351703422786</v>
      </c>
      <c r="G21" s="250">
        <v>4168.6400000000003</v>
      </c>
      <c r="H21" s="250">
        <v>3380.0431625456877</v>
      </c>
      <c r="I21" s="250">
        <v>3923.9419756264638</v>
      </c>
    </row>
    <row r="22" spans="3:9" x14ac:dyDescent="0.2">
      <c r="C22" s="253" t="s">
        <v>235</v>
      </c>
      <c r="D22" s="252">
        <v>1449.954777961985</v>
      </c>
      <c r="E22" s="252">
        <v>1413.6494943636421</v>
      </c>
      <c r="F22" s="252">
        <v>1462.9818268770948</v>
      </c>
      <c r="G22" s="252">
        <v>1625.29</v>
      </c>
      <c r="H22" s="252">
        <v>1646.7126152577696</v>
      </c>
      <c r="I22" s="252">
        <v>1839.5002696833317</v>
      </c>
    </row>
    <row r="23" spans="3:9" x14ac:dyDescent="0.2">
      <c r="C23" s="253" t="s">
        <v>236</v>
      </c>
      <c r="D23" s="252">
        <v>2507.1968286810989</v>
      </c>
      <c r="E23" s="252">
        <v>2053.8833830239073</v>
      </c>
      <c r="F23" s="252">
        <v>2367.3533434651836</v>
      </c>
      <c r="G23" s="252">
        <v>2543.35</v>
      </c>
      <c r="H23" s="252">
        <v>1733.3305472879242</v>
      </c>
      <c r="I23" s="252">
        <v>2084.4417059431321</v>
      </c>
    </row>
    <row r="24" spans="3:9" ht="15" x14ac:dyDescent="0.2">
      <c r="C24" s="249" t="s">
        <v>85</v>
      </c>
      <c r="D24" s="250">
        <v>4240.6886950643475</v>
      </c>
      <c r="E24" s="250">
        <v>4037.8209092104107</v>
      </c>
      <c r="F24" s="250">
        <v>4676.4959861995194</v>
      </c>
      <c r="G24" s="250">
        <v>4924.46</v>
      </c>
      <c r="H24" s="250">
        <v>4513.1348896494392</v>
      </c>
      <c r="I24" s="250">
        <v>5017.5203229415147</v>
      </c>
    </row>
    <row r="25" spans="3:9" x14ac:dyDescent="0.2">
      <c r="C25" s="253" t="s">
        <v>235</v>
      </c>
      <c r="D25" s="252">
        <v>1858.2649062149835</v>
      </c>
      <c r="E25" s="252">
        <v>1791.2897591060025</v>
      </c>
      <c r="F25" s="252">
        <v>2048.174557627935</v>
      </c>
      <c r="G25" s="252">
        <v>2192.2800000000002</v>
      </c>
      <c r="H25" s="252">
        <v>2335.2953179636111</v>
      </c>
      <c r="I25" s="252">
        <v>2695.1118897471924</v>
      </c>
    </row>
    <row r="26" spans="3:9" x14ac:dyDescent="0.2">
      <c r="C26" s="253" t="s">
        <v>236</v>
      </c>
      <c r="D26" s="252">
        <v>2382.4237888490952</v>
      </c>
      <c r="E26" s="252">
        <v>2246.5311501044084</v>
      </c>
      <c r="F26" s="252">
        <v>2628.321428571584</v>
      </c>
      <c r="G26" s="252">
        <v>2732.17</v>
      </c>
      <c r="H26" s="252">
        <v>2177.8395716858386</v>
      </c>
      <c r="I26" s="252">
        <v>2322.4084331943222</v>
      </c>
    </row>
    <row r="27" spans="3:9" ht="15" x14ac:dyDescent="0.2">
      <c r="C27" s="249" t="s">
        <v>177</v>
      </c>
      <c r="D27" s="250">
        <v>1682.516287785985</v>
      </c>
      <c r="E27" s="250">
        <v>1949.7439886025254</v>
      </c>
      <c r="F27" s="250">
        <v>2083</v>
      </c>
      <c r="G27" s="250">
        <v>1481.34</v>
      </c>
      <c r="H27" s="250">
        <v>2065.7810557616463</v>
      </c>
      <c r="I27" s="250">
        <v>1812.0407225621816</v>
      </c>
    </row>
    <row r="28" spans="3:9" x14ac:dyDescent="0.2">
      <c r="C28" s="253" t="s">
        <v>235</v>
      </c>
      <c r="D28" s="252">
        <v>670.25017737399764</v>
      </c>
      <c r="E28" s="252">
        <v>652.68186272470336</v>
      </c>
      <c r="F28" s="252">
        <v>909</v>
      </c>
      <c r="G28" s="252">
        <v>757.54</v>
      </c>
      <c r="H28" s="252">
        <v>519.96350838444323</v>
      </c>
      <c r="I28" s="252">
        <v>1602.4742060833278</v>
      </c>
    </row>
    <row r="29" spans="3:9" x14ac:dyDescent="0.2">
      <c r="C29" s="253" t="s">
        <v>236</v>
      </c>
      <c r="D29" s="252">
        <v>1012.266110411996</v>
      </c>
      <c r="E29" s="252">
        <v>1297.0621258778222</v>
      </c>
      <c r="F29" s="252">
        <v>1174</v>
      </c>
      <c r="G29" s="252">
        <v>723.8</v>
      </c>
      <c r="H29" s="252">
        <v>1545.8175473772021</v>
      </c>
      <c r="I29" s="252">
        <v>209.56651647885383</v>
      </c>
    </row>
    <row r="30" spans="3:9" ht="30" x14ac:dyDescent="0.2">
      <c r="C30" s="249" t="s">
        <v>178</v>
      </c>
      <c r="D30" s="250">
        <v>2189.9329998210246</v>
      </c>
      <c r="E30" s="250">
        <v>2403.6455968549062</v>
      </c>
      <c r="F30" s="250">
        <v>2226</v>
      </c>
      <c r="G30" s="250">
        <v>1889.72</v>
      </c>
      <c r="H30" s="250">
        <v>2013.9675085072738</v>
      </c>
      <c r="I30" s="250">
        <v>2099.9734899962036</v>
      </c>
    </row>
    <row r="31" spans="3:9" x14ac:dyDescent="0.2">
      <c r="C31" s="253" t="s">
        <v>235</v>
      </c>
      <c r="D31" s="252">
        <v>439.34036851999855</v>
      </c>
      <c r="E31" s="252">
        <v>641.11693356668206</v>
      </c>
      <c r="F31" s="252">
        <v>493</v>
      </c>
      <c r="G31" s="252">
        <v>566.84</v>
      </c>
      <c r="H31" s="252">
        <v>675.78266645695032</v>
      </c>
      <c r="I31" s="252">
        <v>689.2538567525653</v>
      </c>
    </row>
    <row r="32" spans="3:9" x14ac:dyDescent="0.2">
      <c r="C32" s="253" t="s">
        <v>236</v>
      </c>
      <c r="D32" s="252">
        <v>1750.5926313010023</v>
      </c>
      <c r="E32" s="252">
        <v>1762.5286632882244</v>
      </c>
      <c r="F32" s="252">
        <v>1734</v>
      </c>
      <c r="G32" s="252">
        <v>1322.88</v>
      </c>
      <c r="H32" s="252">
        <v>1338.1848420503225</v>
      </c>
      <c r="I32" s="252">
        <v>1410.7196332436383</v>
      </c>
    </row>
    <row r="33" spans="3:9" ht="15" x14ac:dyDescent="0.2">
      <c r="C33" s="249" t="s">
        <v>176</v>
      </c>
      <c r="D33" s="250">
        <v>1477.699740285987</v>
      </c>
      <c r="E33" s="250">
        <v>1411.3714412537936</v>
      </c>
      <c r="F33" s="250">
        <v>1155</v>
      </c>
      <c r="G33" s="250">
        <v>1378.03</v>
      </c>
      <c r="H33" s="250">
        <v>1385.6556600322106</v>
      </c>
      <c r="I33" s="250">
        <v>2099.9734899962036</v>
      </c>
    </row>
    <row r="34" spans="3:9" x14ac:dyDescent="0.2">
      <c r="C34" s="253" t="s">
        <v>235</v>
      </c>
      <c r="D34" s="252">
        <v>1096.1135549079956</v>
      </c>
      <c r="E34" s="252">
        <v>1044.3429448754314</v>
      </c>
      <c r="F34" s="252">
        <v>801</v>
      </c>
      <c r="G34" s="252">
        <v>1096.8900000000001</v>
      </c>
      <c r="H34" s="252">
        <v>1062.025927082211</v>
      </c>
      <c r="I34" s="252">
        <v>689.2538567525653</v>
      </c>
    </row>
    <row r="35" spans="3:9" x14ac:dyDescent="0.2">
      <c r="C35" s="253" t="s">
        <v>236</v>
      </c>
      <c r="D35" s="252">
        <v>381.58618537799833</v>
      </c>
      <c r="E35" s="252">
        <v>367.02849637836221</v>
      </c>
      <c r="F35" s="252">
        <v>354</v>
      </c>
      <c r="G35" s="252">
        <v>281.14</v>
      </c>
      <c r="H35" s="252">
        <v>323.62973294999932</v>
      </c>
      <c r="I35" s="252">
        <v>1410.7196332436383</v>
      </c>
    </row>
    <row r="36" spans="3:9" ht="15" x14ac:dyDescent="0.2">
      <c r="C36" s="249" t="s">
        <v>228</v>
      </c>
      <c r="D36" s="250">
        <v>734.93598952799618</v>
      </c>
      <c r="E36" s="250">
        <v>621.05364585154325</v>
      </c>
      <c r="F36" s="250">
        <v>942.60447219886566</v>
      </c>
      <c r="G36" s="250">
        <v>912.83</v>
      </c>
      <c r="H36" s="250">
        <v>889.90914952926698</v>
      </c>
      <c r="I36" s="250">
        <v>912.5081179263475</v>
      </c>
    </row>
    <row r="37" spans="3:9" x14ac:dyDescent="0.2">
      <c r="C37" s="253" t="s">
        <v>235</v>
      </c>
      <c r="D37" s="252">
        <v>411.94993772399874</v>
      </c>
      <c r="E37" s="252">
        <v>366.14029122922244</v>
      </c>
      <c r="F37" s="252">
        <v>569.79292204686817</v>
      </c>
      <c r="G37" s="252">
        <v>538.64</v>
      </c>
      <c r="H37" s="252">
        <v>563.09171443041862</v>
      </c>
      <c r="I37" s="252">
        <v>550.38528359422514</v>
      </c>
    </row>
    <row r="38" spans="3:9" x14ac:dyDescent="0.2">
      <c r="C38" s="253" t="s">
        <v>236</v>
      </c>
      <c r="D38" s="252">
        <v>322.98605180399846</v>
      </c>
      <c r="E38" s="252">
        <v>254.91335462232075</v>
      </c>
      <c r="F38" s="252">
        <v>372.81155015199749</v>
      </c>
      <c r="G38" s="252">
        <v>374.18</v>
      </c>
      <c r="H38" s="252">
        <v>326.81743509884797</v>
      </c>
      <c r="I38" s="252">
        <v>362.12283433212235</v>
      </c>
    </row>
    <row r="39" spans="3:9" ht="15" x14ac:dyDescent="0.2">
      <c r="C39" s="249" t="s">
        <v>75</v>
      </c>
      <c r="D39" s="250">
        <v>3637.7858497794118</v>
      </c>
      <c r="E39" s="250">
        <v>3086.0338790292221</v>
      </c>
      <c r="F39" s="250">
        <v>3229.0371057608891</v>
      </c>
      <c r="G39" s="250">
        <v>3539.73</v>
      </c>
      <c r="H39" s="250">
        <v>3762.9602317445174</v>
      </c>
      <c r="I39" s="250">
        <v>3535.6152385033906</v>
      </c>
    </row>
    <row r="40" spans="3:9" x14ac:dyDescent="0.2">
      <c r="C40" s="253" t="s">
        <v>235</v>
      </c>
      <c r="D40" s="252">
        <v>2509.9525226240762</v>
      </c>
      <c r="E40" s="252">
        <v>2307.1936706706238</v>
      </c>
      <c r="F40" s="252">
        <v>2371.5705404112941</v>
      </c>
      <c r="G40" s="252">
        <v>2613.94</v>
      </c>
      <c r="H40" s="252">
        <v>2689.1455217029443</v>
      </c>
      <c r="I40" s="252">
        <v>2335.5825625474517</v>
      </c>
    </row>
    <row r="41" spans="3:9" x14ac:dyDescent="0.2">
      <c r="C41" s="253" t="s">
        <v>236</v>
      </c>
      <c r="D41" s="252">
        <v>1127.8333271549891</v>
      </c>
      <c r="E41" s="252">
        <v>778.84020835859826</v>
      </c>
      <c r="F41" s="252">
        <v>857.46656534959482</v>
      </c>
      <c r="G41" s="252">
        <v>925.78</v>
      </c>
      <c r="H41" s="252">
        <v>1073.8147100415781</v>
      </c>
      <c r="I41" s="252">
        <v>1200.0326759559389</v>
      </c>
    </row>
    <row r="42" spans="3:9" ht="15" x14ac:dyDescent="0.2">
      <c r="C42" s="249" t="s">
        <v>180</v>
      </c>
      <c r="D42" s="250">
        <v>538.2129189409975</v>
      </c>
      <c r="E42" s="250">
        <v>778.84020835859815</v>
      </c>
      <c r="F42" s="250">
        <v>599.76387659372529</v>
      </c>
      <c r="G42" s="250">
        <v>570.46</v>
      </c>
      <c r="H42" s="250">
        <v>617.30395350908816</v>
      </c>
      <c r="I42" s="250">
        <v>886.35601034302613</v>
      </c>
    </row>
    <row r="43" spans="3:9" x14ac:dyDescent="0.2">
      <c r="C43" s="253" t="s">
        <v>235</v>
      </c>
      <c r="D43" s="252">
        <v>319.44702960699925</v>
      </c>
      <c r="E43" s="252">
        <v>345.27145422887838</v>
      </c>
      <c r="F43" s="252">
        <v>338.79579148732694</v>
      </c>
      <c r="G43" s="252">
        <v>363.29</v>
      </c>
      <c r="H43" s="252">
        <v>392.5004476457388</v>
      </c>
      <c r="I43" s="252">
        <v>588.86719058826884</v>
      </c>
    </row>
    <row r="44" spans="3:9" x14ac:dyDescent="0.2">
      <c r="C44" s="253" t="s">
        <v>236</v>
      </c>
      <c r="D44" s="252">
        <v>218.76588933399972</v>
      </c>
      <c r="E44" s="252">
        <v>433.56875412971976</v>
      </c>
      <c r="F44" s="252">
        <v>260.96808510639835</v>
      </c>
      <c r="G44" s="252">
        <v>207.17</v>
      </c>
      <c r="H44" s="252">
        <v>224.80350586334907</v>
      </c>
      <c r="I44" s="252">
        <v>297.48881975475729</v>
      </c>
    </row>
    <row r="45" spans="3:9" ht="30" x14ac:dyDescent="0.2">
      <c r="C45" s="249" t="s">
        <v>229</v>
      </c>
      <c r="D45" s="250">
        <v>2580.6347290131648</v>
      </c>
      <c r="E45" s="250">
        <v>2588.1990060720186</v>
      </c>
      <c r="F45" s="250">
        <v>2581.4164773330876</v>
      </c>
      <c r="G45" s="250">
        <v>2942.09</v>
      </c>
      <c r="H45" s="250">
        <v>3034.7226331884008</v>
      </c>
      <c r="I45" s="250">
        <v>3426.3002229302078</v>
      </c>
    </row>
    <row r="46" spans="3:9" x14ac:dyDescent="0.2">
      <c r="C46" s="253" t="s">
        <v>235</v>
      </c>
      <c r="D46" s="252">
        <v>1255.5216633189877</v>
      </c>
      <c r="E46" s="252">
        <v>1289.9221680237508</v>
      </c>
      <c r="F46" s="252">
        <v>1462.9818268770948</v>
      </c>
      <c r="G46" s="252">
        <v>1534.32</v>
      </c>
      <c r="H46" s="252">
        <v>1475.2262826343463</v>
      </c>
      <c r="I46" s="252">
        <v>1685.9958686432576</v>
      </c>
    </row>
    <row r="47" spans="3:9" x14ac:dyDescent="0.2">
      <c r="C47" s="253" t="s">
        <v>236</v>
      </c>
      <c r="D47" s="252">
        <v>1325.1130656939886</v>
      </c>
      <c r="E47" s="252">
        <v>1298.2768380482678</v>
      </c>
      <c r="F47" s="252">
        <v>1118.4346504559931</v>
      </c>
      <c r="G47" s="252">
        <v>1407.78</v>
      </c>
      <c r="H47" s="252">
        <v>1560</v>
      </c>
      <c r="I47" s="252">
        <v>1740.3043542869502</v>
      </c>
    </row>
    <row r="48" spans="3:9" ht="30" x14ac:dyDescent="0.2">
      <c r="C48" s="249" t="s">
        <v>230</v>
      </c>
      <c r="D48" s="250">
        <v>1811.2533127049969</v>
      </c>
      <c r="E48" s="250">
        <v>1706.6859210621251</v>
      </c>
      <c r="F48" s="250">
        <v>2172.882587700456</v>
      </c>
      <c r="G48" s="250">
        <v>1824.83</v>
      </c>
      <c r="H48" s="250">
        <v>2054.1660939222606</v>
      </c>
      <c r="I48" s="250">
        <v>2310.7844699268835</v>
      </c>
    </row>
    <row r="49" spans="3:9" x14ac:dyDescent="0.2">
      <c r="C49" s="253" t="s">
        <v>235</v>
      </c>
      <c r="D49" s="252">
        <v>452.39820431899841</v>
      </c>
      <c r="E49" s="252">
        <v>487.41172931876935</v>
      </c>
      <c r="F49" s="252">
        <v>569.79292204686817</v>
      </c>
      <c r="G49" s="252">
        <v>487.61</v>
      </c>
      <c r="H49" s="252">
        <v>489.90004531329305</v>
      </c>
      <c r="I49" s="252">
        <v>586.62247370084378</v>
      </c>
    </row>
    <row r="50" spans="3:9" x14ac:dyDescent="0.2">
      <c r="C50" s="253" t="s">
        <v>236</v>
      </c>
      <c r="D50" s="252">
        <v>1358.855108385987</v>
      </c>
      <c r="E50" s="252">
        <v>1219.2741917433557</v>
      </c>
      <c r="F50" s="252">
        <v>1603.0896656535879</v>
      </c>
      <c r="G50" s="252">
        <v>1337.22</v>
      </c>
      <c r="H50" s="252">
        <v>1564.2660486089667</v>
      </c>
      <c r="I50" s="252">
        <v>1724.1619962260397</v>
      </c>
    </row>
    <row r="51" spans="3:9" ht="30" x14ac:dyDescent="0.2">
      <c r="C51" s="249" t="s">
        <v>231</v>
      </c>
      <c r="D51" s="250">
        <v>2852.5967452170639</v>
      </c>
      <c r="E51" s="250">
        <v>2914.2238437886945</v>
      </c>
      <c r="F51" s="250">
        <v>2835.1236170649436</v>
      </c>
      <c r="G51" s="250">
        <v>2700.2</v>
      </c>
      <c r="H51" s="250">
        <v>3019.2996078178921</v>
      </c>
      <c r="I51" s="250">
        <v>3024.6058548268848</v>
      </c>
    </row>
    <row r="52" spans="3:9" x14ac:dyDescent="0.2">
      <c r="C52" s="253" t="s">
        <v>235</v>
      </c>
      <c r="D52" s="252">
        <v>2206.5468578189489</v>
      </c>
      <c r="E52" s="252">
        <v>2245.4923966128822</v>
      </c>
      <c r="F52" s="252">
        <v>1940.3758967001488</v>
      </c>
      <c r="G52" s="252">
        <v>2102.91</v>
      </c>
      <c r="H52" s="252">
        <v>2244.2794460320961</v>
      </c>
      <c r="I52" s="252">
        <v>2219.9492551186886</v>
      </c>
    </row>
    <row r="53" spans="3:9" x14ac:dyDescent="0.2">
      <c r="C53" s="253" t="s">
        <v>236</v>
      </c>
      <c r="D53" s="252">
        <v>646.04988739799683</v>
      </c>
      <c r="E53" s="252">
        <v>668.73144717581238</v>
      </c>
      <c r="F53" s="252">
        <v>894.74772036479465</v>
      </c>
      <c r="G53" s="252">
        <v>597.29</v>
      </c>
      <c r="H53" s="252">
        <v>775.02016178580141</v>
      </c>
      <c r="I53" s="252">
        <v>804.65659970819615</v>
      </c>
    </row>
    <row r="54" spans="3:9" ht="15" x14ac:dyDescent="0.2">
      <c r="C54" s="249" t="s">
        <v>181</v>
      </c>
      <c r="D54" s="250">
        <v>1459.906231525988</v>
      </c>
      <c r="E54" s="250">
        <v>1119.8051395326595</v>
      </c>
      <c r="F54" s="250">
        <v>1600.7021872579398</v>
      </c>
      <c r="G54" s="250">
        <v>1591.34</v>
      </c>
      <c r="H54" s="250">
        <v>2191.5969158432863</v>
      </c>
      <c r="I54" s="250">
        <v>1370.8804377388808</v>
      </c>
    </row>
    <row r="55" spans="3:9" x14ac:dyDescent="0.2">
      <c r="C55" s="253" t="s">
        <v>235</v>
      </c>
      <c r="D55" s="252">
        <v>600.33949715599886</v>
      </c>
      <c r="E55" s="252">
        <v>376.92989473371671</v>
      </c>
      <c r="F55" s="252">
        <v>631.39215686274565</v>
      </c>
      <c r="G55" s="252">
        <v>745.59</v>
      </c>
      <c r="H55" s="252">
        <v>881.41926086217381</v>
      </c>
      <c r="I55" s="252">
        <v>441.97144878393789</v>
      </c>
    </row>
    <row r="56" spans="3:9" x14ac:dyDescent="0.2">
      <c r="C56" s="253" t="s">
        <v>236</v>
      </c>
      <c r="D56" s="252">
        <v>859.56673436999438</v>
      </c>
      <c r="E56" s="252">
        <v>742.87524479894284</v>
      </c>
      <c r="F56" s="252">
        <v>969.3100303951943</v>
      </c>
      <c r="G56" s="252">
        <v>845.75</v>
      </c>
      <c r="H56" s="252">
        <v>1310.1776549811125</v>
      </c>
      <c r="I56" s="252">
        <v>928.90898895494297</v>
      </c>
    </row>
    <row r="57" spans="3:9" ht="30" x14ac:dyDescent="0.2">
      <c r="C57" s="249" t="s">
        <v>232</v>
      </c>
      <c r="D57" s="250">
        <v>1294.0758775999911</v>
      </c>
      <c r="E57" s="250">
        <v>890.03938320071006</v>
      </c>
      <c r="F57" s="250">
        <v>887.48677499024893</v>
      </c>
      <c r="G57" s="250">
        <v>1376.6</v>
      </c>
      <c r="H57" s="250">
        <v>1647.9713676444021</v>
      </c>
      <c r="I57" s="250">
        <v>1503.0064499145537</v>
      </c>
    </row>
    <row r="58" spans="3:9" x14ac:dyDescent="0.2">
      <c r="C58" s="253" t="s">
        <v>235</v>
      </c>
      <c r="D58" s="252">
        <v>651.37484922999897</v>
      </c>
      <c r="E58" s="252">
        <v>529.08444767457547</v>
      </c>
      <c r="F58" s="252">
        <v>477.39406982305178</v>
      </c>
      <c r="G58" s="252">
        <v>705.9</v>
      </c>
      <c r="H58" s="252">
        <v>962.54465339764022</v>
      </c>
      <c r="I58" s="252">
        <v>774.02185595020558</v>
      </c>
    </row>
    <row r="59" spans="3:9" x14ac:dyDescent="0.2">
      <c r="C59" s="253" t="s">
        <v>236</v>
      </c>
      <c r="D59" s="252">
        <v>642.70102836999683</v>
      </c>
      <c r="E59" s="252">
        <v>360.95493552613459</v>
      </c>
      <c r="F59" s="252">
        <v>410.09270516719721</v>
      </c>
      <c r="G59" s="252">
        <v>670.7</v>
      </c>
      <c r="H59" s="252">
        <v>685.42671424676166</v>
      </c>
      <c r="I59" s="252">
        <v>728.98459396434816</v>
      </c>
    </row>
    <row r="60" spans="3:9" ht="30" x14ac:dyDescent="0.2">
      <c r="C60" s="249" t="s">
        <v>233</v>
      </c>
      <c r="D60" s="250">
        <v>972.37261346099433</v>
      </c>
      <c r="E60" s="250">
        <v>1228.8743829753059</v>
      </c>
      <c r="F60" s="250">
        <v>829.12830897800177</v>
      </c>
      <c r="G60" s="250">
        <v>1114.69</v>
      </c>
      <c r="H60" s="250">
        <v>1048.9402088091158</v>
      </c>
      <c r="I60" s="250">
        <v>1042.2812487300641</v>
      </c>
    </row>
    <row r="61" spans="3:9" x14ac:dyDescent="0.2">
      <c r="C61" s="253" t="s">
        <v>235</v>
      </c>
      <c r="D61" s="252">
        <v>491.81350568799894</v>
      </c>
      <c r="E61" s="252">
        <v>630.32733006218768</v>
      </c>
      <c r="F61" s="252">
        <v>400.39502630320465</v>
      </c>
      <c r="G61" s="252">
        <v>693.36</v>
      </c>
      <c r="H61" s="252">
        <v>524.12054072375668</v>
      </c>
      <c r="I61" s="252">
        <v>472.80694985306138</v>
      </c>
    </row>
    <row r="62" spans="3:9" x14ac:dyDescent="0.2">
      <c r="C62" s="253" t="s">
        <v>236</v>
      </c>
      <c r="D62" s="252">
        <v>480.559107772998</v>
      </c>
      <c r="E62" s="252">
        <v>598.54705291311825</v>
      </c>
      <c r="F62" s="252">
        <v>428.73328267479707</v>
      </c>
      <c r="G62" s="252">
        <v>421.33</v>
      </c>
      <c r="H62" s="252">
        <v>524.81966808535924</v>
      </c>
      <c r="I62" s="252">
        <v>569.47429887700275</v>
      </c>
    </row>
    <row r="63" spans="3:9" ht="15" x14ac:dyDescent="0.2">
      <c r="C63" s="249" t="s">
        <v>234</v>
      </c>
      <c r="D63" s="250">
        <v>946.7564149699939</v>
      </c>
      <c r="E63" s="250">
        <v>844.28782806708352</v>
      </c>
      <c r="F63" s="250">
        <v>1077.9373541840614</v>
      </c>
      <c r="G63" s="250">
        <v>790.95</v>
      </c>
      <c r="H63" s="250">
        <v>892.60328837947634</v>
      </c>
      <c r="I63" s="250">
        <v>1173.1706453517384</v>
      </c>
    </row>
    <row r="64" spans="3:9" x14ac:dyDescent="0.2">
      <c r="C64" s="253" t="s">
        <v>235</v>
      </c>
      <c r="D64" s="252">
        <v>320.04371243799903</v>
      </c>
      <c r="E64" s="252">
        <v>278.85327060509417</v>
      </c>
      <c r="F64" s="252">
        <v>369.59540889526579</v>
      </c>
      <c r="G64" s="252">
        <v>244.2</v>
      </c>
      <c r="H64" s="252">
        <v>265.94858935626655</v>
      </c>
      <c r="I64" s="252">
        <v>442.48580594270152</v>
      </c>
    </row>
    <row r="65" spans="2:9" x14ac:dyDescent="0.2">
      <c r="C65" s="253" t="s">
        <v>236</v>
      </c>
      <c r="D65" s="252">
        <v>626.71270253199634</v>
      </c>
      <c r="E65" s="252">
        <v>565.43455746198936</v>
      </c>
      <c r="F65" s="252">
        <v>708.3419452887955</v>
      </c>
      <c r="G65" s="252">
        <v>546.75</v>
      </c>
      <c r="H65" s="252">
        <v>626.65469902320956</v>
      </c>
      <c r="I65" s="252">
        <v>730.68483940903684</v>
      </c>
    </row>
    <row r="66" spans="2:9" ht="30" x14ac:dyDescent="0.2">
      <c r="C66" s="249" t="s">
        <v>185</v>
      </c>
      <c r="D66" s="250">
        <v>3022.2963453941716</v>
      </c>
      <c r="E66" s="250">
        <v>3350.4968954411574</v>
      </c>
      <c r="F66" s="250">
        <v>3361.0060812079587</v>
      </c>
      <c r="G66" s="250">
        <v>3111.66</v>
      </c>
      <c r="H66" s="250">
        <v>3290.7256822236013</v>
      </c>
      <c r="I66" s="250">
        <v>3313.3960093830315</v>
      </c>
    </row>
    <row r="67" spans="2:9" x14ac:dyDescent="0.2">
      <c r="C67" s="253" t="s">
        <v>235</v>
      </c>
      <c r="D67" s="252">
        <v>266.62823669499954</v>
      </c>
      <c r="E67" s="252">
        <v>463.44158970431812</v>
      </c>
      <c r="F67" s="252">
        <v>415.79483500717407</v>
      </c>
      <c r="G67" s="252">
        <v>287.8</v>
      </c>
      <c r="H67" s="252">
        <v>319.20351060253188</v>
      </c>
      <c r="I67" s="252">
        <v>188.30492915580712</v>
      </c>
    </row>
    <row r="68" spans="2:9" x14ac:dyDescent="0.2">
      <c r="C68" s="253" t="s">
        <v>236</v>
      </c>
      <c r="D68" s="252">
        <v>2755.6681086991116</v>
      </c>
      <c r="E68" s="252">
        <v>2887.0553057368393</v>
      </c>
      <c r="F68" s="252">
        <v>2945.2112462007844</v>
      </c>
      <c r="G68" s="252">
        <v>2823.85</v>
      </c>
      <c r="H68" s="252">
        <v>2971.522171621069</v>
      </c>
      <c r="I68" s="252">
        <v>3125.0910802272242</v>
      </c>
    </row>
    <row r="69" spans="2:9" ht="15" x14ac:dyDescent="0.2">
      <c r="C69" s="249" t="s">
        <v>162</v>
      </c>
      <c r="D69" s="254">
        <v>4.0859539839999997</v>
      </c>
      <c r="E69" s="250">
        <v>22.1800859171192</v>
      </c>
      <c r="F69" s="254">
        <v>0</v>
      </c>
      <c r="G69" s="254">
        <v>39.15</v>
      </c>
      <c r="H69" s="254"/>
      <c r="I69" s="254">
        <v>0</v>
      </c>
    </row>
    <row r="70" spans="2:9" x14ac:dyDescent="0.2">
      <c r="C70" s="253" t="s">
        <v>235</v>
      </c>
      <c r="D70" s="252">
        <v>2.0344640620000001</v>
      </c>
      <c r="E70" s="252">
        <v>0</v>
      </c>
      <c r="F70" s="252">
        <v>0</v>
      </c>
      <c r="G70" s="252">
        <v>17.87</v>
      </c>
      <c r="H70" s="252"/>
      <c r="I70" s="252">
        <v>0</v>
      </c>
    </row>
    <row r="71" spans="2:9" x14ac:dyDescent="0.2">
      <c r="C71" s="253" t="s">
        <v>236</v>
      </c>
      <c r="D71" s="252">
        <v>2.051489922</v>
      </c>
      <c r="E71" s="252">
        <v>22.1800859171192</v>
      </c>
      <c r="F71" s="252">
        <v>0</v>
      </c>
      <c r="G71" s="252">
        <v>21.28</v>
      </c>
      <c r="H71" s="252"/>
      <c r="I71" s="252">
        <v>0</v>
      </c>
    </row>
    <row r="72" spans="2:9" ht="15" x14ac:dyDescent="0.2">
      <c r="C72" s="249" t="s">
        <v>195</v>
      </c>
      <c r="D72" s="250">
        <v>100.36223575899994</v>
      </c>
      <c r="E72" s="250">
        <v>334.69349134987277</v>
      </c>
      <c r="F72" s="250">
        <v>319.32655111864551</v>
      </c>
      <c r="G72" s="250">
        <v>20.166947732302997</v>
      </c>
      <c r="H72" s="250">
        <v>415.41734672792097</v>
      </c>
      <c r="I72" s="250">
        <v>136.70353314357439</v>
      </c>
    </row>
    <row r="73" spans="2:9" x14ac:dyDescent="0.2">
      <c r="C73" s="253" t="s">
        <v>235</v>
      </c>
      <c r="D73" s="252">
        <v>50.212870806999973</v>
      </c>
      <c r="E73" s="252">
        <v>174.57404124825638</v>
      </c>
      <c r="F73" s="252">
        <v>76.999043519847007</v>
      </c>
      <c r="G73" s="252">
        <v>20.166947732302997</v>
      </c>
      <c r="H73" s="252">
        <v>169.05521375235469</v>
      </c>
      <c r="I73" s="252">
        <v>58.577946414591295</v>
      </c>
    </row>
    <row r="74" spans="2:9" x14ac:dyDescent="0.2">
      <c r="C74" s="255" t="s">
        <v>236</v>
      </c>
      <c r="D74" s="256">
        <v>50.149364951999999</v>
      </c>
      <c r="E74" s="256">
        <v>160.11945010161639</v>
      </c>
      <c r="F74" s="256">
        <v>242.32750759879849</v>
      </c>
      <c r="G74" s="256">
        <v>0</v>
      </c>
      <c r="H74" s="256">
        <v>246.36213297556628</v>
      </c>
      <c r="I74" s="256">
        <v>78.125586728983095</v>
      </c>
    </row>
    <row r="75" spans="2:9" x14ac:dyDescent="0.2">
      <c r="C75" s="257"/>
      <c r="D75" s="258"/>
      <c r="E75" s="258"/>
      <c r="F75" s="258"/>
      <c r="G75" s="258"/>
    </row>
    <row r="76" spans="2:9" x14ac:dyDescent="0.2">
      <c r="B76" s="259" t="s">
        <v>258</v>
      </c>
      <c r="C76" s="56"/>
      <c r="D76" s="56"/>
      <c r="E76" s="56"/>
      <c r="F76" s="56"/>
      <c r="G76" s="56"/>
    </row>
    <row r="77" spans="2:9" x14ac:dyDescent="0.2">
      <c r="B77" s="56"/>
      <c r="C77" s="56"/>
      <c r="D77" s="56"/>
      <c r="E77" s="56"/>
      <c r="F77" s="56"/>
      <c r="G77" s="56"/>
    </row>
  </sheetData>
  <customSheetViews>
    <customSheetView guid="{F1F7BD3E-FC2C-462F-A022-5270024FE9F6}" scale="90" showPageBreaks="1" view="pageBreakPreview">
      <selection activeCell="J21" sqref="J21"/>
      <pageMargins left="0.7" right="0.7" top="0.75" bottom="0.75" header="0.3" footer="0.3"/>
      <pageSetup scale="56" orientation="portrait" r:id="rId1"/>
    </customSheetView>
    <customSheetView guid="{2C045F60-6AB2-44F0-B91E-AB5C1A883BD2}" scale="90" showPageBreaks="1" printArea="1" view="pageBreakPreview">
      <selection activeCell="J21" sqref="J21"/>
      <pageMargins left="0.7" right="0.7" top="0.75" bottom="0.75" header="0.3" footer="0.3"/>
      <pageSetup scale="56" orientation="portrait" r:id="rId2"/>
    </customSheetView>
  </customSheetViews>
  <mergeCells count="1">
    <mergeCell ref="C7:I7"/>
  </mergeCells>
  <pageMargins left="0.7" right="0.7" top="0.75" bottom="0.75" header="0.3" footer="0.3"/>
  <pageSetup scale="56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662529" r:id="rId6">
          <objectPr defaultSize="0" autoPict="0" r:id="rId7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95250</xdr:colOff>
                <xdr:row>3</xdr:row>
                <xdr:rowOff>85725</xdr:rowOff>
              </to>
            </anchor>
          </objectPr>
        </oleObject>
      </mc:Choice>
      <mc:Fallback>
        <oleObject progId="MSPhotoEd.3" shapeId="662529" r:id="rId6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4:U57"/>
  <sheetViews>
    <sheetView zoomScaleNormal="100" zoomScaleSheetLayoutView="100" workbookViewId="0">
      <selection activeCell="G2" sqref="G2"/>
    </sheetView>
  </sheetViews>
  <sheetFormatPr defaultRowHeight="12.75" x14ac:dyDescent="0.2"/>
  <cols>
    <col min="1" max="1" width="9.140625" style="108"/>
    <col min="2" max="2" width="8.5703125" style="108" customWidth="1"/>
    <col min="3" max="3" width="39" style="108" customWidth="1"/>
    <col min="4" max="4" width="13.140625" style="108" customWidth="1"/>
    <col min="5" max="5" width="13.28515625" style="108" customWidth="1"/>
    <col min="6" max="8" width="13.5703125" style="108" customWidth="1"/>
    <col min="9" max="9" width="15.85546875" style="108" customWidth="1"/>
    <col min="10" max="16384" width="9.140625" style="108"/>
  </cols>
  <sheetData>
    <row r="4" spans="2:11" ht="15" x14ac:dyDescent="0.25">
      <c r="D4" s="383" t="s">
        <v>328</v>
      </c>
      <c r="E4" s="383"/>
      <c r="F4" s="383"/>
      <c r="G4" s="383"/>
    </row>
    <row r="5" spans="2:11" ht="9" customHeight="1" x14ac:dyDescent="0.2"/>
    <row r="8" spans="2:11" ht="15.75" x14ac:dyDescent="0.25">
      <c r="B8" s="131" t="s">
        <v>296</v>
      </c>
      <c r="C8" s="380" t="s">
        <v>173</v>
      </c>
      <c r="D8" s="380"/>
      <c r="E8" s="380"/>
      <c r="F8" s="380"/>
      <c r="G8" s="380"/>
    </row>
    <row r="9" spans="2:11" ht="12.75" customHeight="1" x14ac:dyDescent="0.25">
      <c r="B9" s="131"/>
      <c r="C9" s="70"/>
      <c r="D9" s="70"/>
      <c r="E9" s="70"/>
      <c r="F9" s="70"/>
      <c r="G9" s="70"/>
    </row>
    <row r="10" spans="2:11" x14ac:dyDescent="0.2">
      <c r="H10" s="119"/>
    </row>
    <row r="11" spans="2:11" x14ac:dyDescent="0.2">
      <c r="C11" s="261" t="s">
        <v>166</v>
      </c>
      <c r="D11" s="262">
        <v>2006</v>
      </c>
      <c r="E11" s="262">
        <v>2007</v>
      </c>
      <c r="F11" s="263">
        <v>2008</v>
      </c>
      <c r="G11" s="263">
        <v>2009</v>
      </c>
    </row>
    <row r="12" spans="2:11" x14ac:dyDescent="0.2">
      <c r="C12" s="264"/>
      <c r="D12" s="265"/>
      <c r="E12" s="265"/>
      <c r="F12" s="266"/>
      <c r="G12" s="266"/>
    </row>
    <row r="13" spans="2:11" ht="18" customHeight="1" x14ac:dyDescent="0.2">
      <c r="C13" s="99" t="s">
        <v>186</v>
      </c>
      <c r="D13" s="267">
        <f>SUM(D15:D31)</f>
        <v>22394</v>
      </c>
      <c r="E13" s="267">
        <f>SUM(E15:E31)</f>
        <v>24877</v>
      </c>
      <c r="F13" s="267">
        <f>SUM(F15:F31)</f>
        <v>25054</v>
      </c>
      <c r="G13" s="267">
        <f>SUM(G15:G33)</f>
        <v>22907</v>
      </c>
      <c r="H13" s="119"/>
      <c r="I13" s="119"/>
      <c r="J13" s="119"/>
      <c r="K13" s="119"/>
    </row>
    <row r="15" spans="2:11" ht="13.5" customHeight="1" x14ac:dyDescent="0.2">
      <c r="C15" s="268" t="s">
        <v>34</v>
      </c>
      <c r="D15" s="269">
        <v>6002</v>
      </c>
      <c r="E15" s="270">
        <v>6446</v>
      </c>
      <c r="F15" s="270">
        <v>6035</v>
      </c>
      <c r="G15" s="270">
        <v>4635</v>
      </c>
    </row>
    <row r="16" spans="2:11" x14ac:dyDescent="0.2">
      <c r="D16" s="270"/>
      <c r="E16" s="270"/>
    </row>
    <row r="17" spans="3:7" ht="12.75" customHeight="1" x14ac:dyDescent="0.2">
      <c r="C17" s="271" t="s">
        <v>74</v>
      </c>
      <c r="D17" s="272">
        <f>2397+714</f>
        <v>3111</v>
      </c>
      <c r="E17" s="270">
        <v>3389</v>
      </c>
      <c r="F17" s="270">
        <v>3414</v>
      </c>
      <c r="G17" s="270">
        <v>3271</v>
      </c>
    </row>
    <row r="18" spans="3:7" x14ac:dyDescent="0.2">
      <c r="D18" s="270"/>
      <c r="E18" s="270"/>
    </row>
    <row r="19" spans="3:7" x14ac:dyDescent="0.2">
      <c r="C19" s="108" t="s">
        <v>71</v>
      </c>
      <c r="D19" s="272">
        <v>3590</v>
      </c>
      <c r="E19" s="270">
        <v>4241</v>
      </c>
      <c r="F19" s="270">
        <v>4382</v>
      </c>
      <c r="G19" s="270">
        <v>4195</v>
      </c>
    </row>
    <row r="20" spans="3:7" x14ac:dyDescent="0.2">
      <c r="D20" s="272"/>
      <c r="E20" s="270"/>
    </row>
    <row r="21" spans="3:7" x14ac:dyDescent="0.2">
      <c r="C21" s="108" t="s">
        <v>72</v>
      </c>
      <c r="D21" s="272">
        <v>2882</v>
      </c>
      <c r="E21" s="270">
        <v>3140</v>
      </c>
      <c r="F21" s="270">
        <v>3214</v>
      </c>
      <c r="G21" s="270">
        <v>3002</v>
      </c>
    </row>
    <row r="22" spans="3:7" x14ac:dyDescent="0.2">
      <c r="D22" s="272"/>
      <c r="E22" s="270"/>
    </row>
    <row r="23" spans="3:7" x14ac:dyDescent="0.2">
      <c r="C23" s="108" t="s">
        <v>78</v>
      </c>
      <c r="D23" s="272">
        <f>447+116</f>
        <v>563</v>
      </c>
      <c r="E23" s="270">
        <v>546</v>
      </c>
      <c r="F23" s="108">
        <v>672</v>
      </c>
      <c r="G23" s="108">
        <v>660</v>
      </c>
    </row>
    <row r="24" spans="3:7" x14ac:dyDescent="0.2">
      <c r="D24" s="272"/>
      <c r="E24" s="270"/>
    </row>
    <row r="25" spans="3:7" x14ac:dyDescent="0.2">
      <c r="C25" s="108" t="s">
        <v>75</v>
      </c>
      <c r="D25" s="272">
        <v>1935</v>
      </c>
      <c r="E25" s="270">
        <v>2172</v>
      </c>
      <c r="F25" s="270">
        <v>2259</v>
      </c>
      <c r="G25" s="270">
        <v>1896</v>
      </c>
    </row>
    <row r="26" spans="3:7" x14ac:dyDescent="0.2">
      <c r="D26" s="272"/>
      <c r="E26" s="270"/>
    </row>
    <row r="27" spans="3:7" x14ac:dyDescent="0.2">
      <c r="C27" s="108" t="s">
        <v>76</v>
      </c>
      <c r="D27" s="272">
        <v>1305</v>
      </c>
      <c r="E27" s="269">
        <v>1530</v>
      </c>
      <c r="F27" s="269">
        <v>1594</v>
      </c>
      <c r="G27" s="269">
        <v>1589</v>
      </c>
    </row>
    <row r="28" spans="3:7" x14ac:dyDescent="0.2">
      <c r="D28" s="272"/>
      <c r="E28" s="270"/>
    </row>
    <row r="29" spans="3:7" x14ac:dyDescent="0.2">
      <c r="C29" s="108" t="s">
        <v>73</v>
      </c>
      <c r="D29" s="272">
        <v>2568</v>
      </c>
      <c r="E29" s="270">
        <v>2789</v>
      </c>
      <c r="F29" s="270">
        <v>2967</v>
      </c>
      <c r="G29" s="270">
        <v>2657</v>
      </c>
    </row>
    <row r="30" spans="3:7" x14ac:dyDescent="0.2">
      <c r="D30" s="272"/>
      <c r="E30" s="270"/>
    </row>
    <row r="31" spans="3:7" x14ac:dyDescent="0.2">
      <c r="C31" s="108" t="s">
        <v>77</v>
      </c>
      <c r="D31" s="272">
        <v>438</v>
      </c>
      <c r="E31" s="269">
        <v>624</v>
      </c>
      <c r="F31" s="269">
        <v>517</v>
      </c>
      <c r="G31" s="269">
        <v>355</v>
      </c>
    </row>
    <row r="32" spans="3:7" x14ac:dyDescent="0.2">
      <c r="D32" s="272"/>
      <c r="E32" s="269"/>
      <c r="F32" s="269"/>
      <c r="G32" s="269"/>
    </row>
    <row r="33" spans="2:10" ht="14.25" x14ac:dyDescent="0.2">
      <c r="C33" s="108" t="s">
        <v>152</v>
      </c>
      <c r="D33" s="273" t="s">
        <v>143</v>
      </c>
      <c r="E33" s="273" t="s">
        <v>143</v>
      </c>
      <c r="F33" s="273" t="s">
        <v>143</v>
      </c>
      <c r="G33" s="108">
        <v>647</v>
      </c>
    </row>
    <row r="34" spans="2:10" x14ac:dyDescent="0.2">
      <c r="B34" s="56"/>
      <c r="C34" s="160"/>
      <c r="D34" s="160"/>
      <c r="E34" s="160"/>
      <c r="F34" s="160"/>
      <c r="G34" s="160"/>
    </row>
    <row r="35" spans="2:10" x14ac:dyDescent="0.2">
      <c r="B35" s="56"/>
      <c r="C35" s="266" t="s">
        <v>83</v>
      </c>
    </row>
    <row r="36" spans="2:10" ht="14.25" x14ac:dyDescent="0.2">
      <c r="B36" s="100"/>
      <c r="C36" s="108" t="s">
        <v>147</v>
      </c>
    </row>
    <row r="37" spans="2:10" ht="14.25" x14ac:dyDescent="0.2">
      <c r="B37" s="100"/>
      <c r="C37" s="108" t="s">
        <v>148</v>
      </c>
    </row>
    <row r="38" spans="2:10" ht="14.25" x14ac:dyDescent="0.2">
      <c r="B38" s="100"/>
    </row>
    <row r="39" spans="2:10" ht="14.25" x14ac:dyDescent="0.2">
      <c r="B39" s="274"/>
      <c r="C39" s="103" t="s">
        <v>300</v>
      </c>
      <c r="E39" s="171"/>
      <c r="F39" s="172"/>
      <c r="G39" s="59"/>
      <c r="H39" s="59"/>
      <c r="I39" s="60"/>
      <c r="J39" s="55"/>
    </row>
    <row r="56" spans="2:21" ht="9" customHeight="1" x14ac:dyDescent="0.2"/>
    <row r="57" spans="2:21" x14ac:dyDescent="0.2">
      <c r="B57" s="390"/>
      <c r="C57" s="390"/>
      <c r="D57" s="390"/>
      <c r="E57" s="390"/>
      <c r="F57" s="390"/>
      <c r="G57" s="390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</row>
  </sheetData>
  <customSheetViews>
    <customSheetView guid="{F1F7BD3E-FC2C-462F-A022-5270024FE9F6}" showPageBreaks="1" view="pageBreakPreview" topLeftCell="B7">
      <selection activeCell="J47" sqref="J47"/>
      <pageMargins left="0.75" right="0.75" top="1" bottom="1" header="0.5" footer="0.5"/>
      <pageSetup scale="72" orientation="portrait" r:id="rId1"/>
      <headerFooter alignWithMargins="0"/>
    </customSheetView>
    <customSheetView guid="{F4665436-DFC3-47B1-A482-DE3E62B43168}" showPageBreaks="1" printArea="1" view="pageBreakPreview" showRuler="0">
      <selection activeCell="A58" sqref="A58:I58"/>
      <pageMargins left="0.75" right="0.75" top="1" bottom="1" header="0.5" footer="0.5"/>
      <pageSetup scale="85" orientation="portrait" r:id="rId2"/>
      <headerFooter alignWithMargins="0"/>
    </customSheetView>
    <customSheetView guid="{2C045F60-6AB2-44F0-B91E-AB5C1A883BD2}" showPageBreaks="1" printArea="1" hiddenColumns="1" view="pageBreakPreview" topLeftCell="B7">
      <selection activeCell="J47" sqref="J47"/>
      <pageMargins left="0.75" right="0.75" top="1" bottom="1" header="0.5" footer="0.5"/>
      <pageSetup scale="72" orientation="portrait" r:id="rId3"/>
      <headerFooter alignWithMargins="0"/>
    </customSheetView>
  </customSheetViews>
  <mergeCells count="3">
    <mergeCell ref="D4:G4"/>
    <mergeCell ref="C8:G8"/>
    <mergeCell ref="B57:G57"/>
  </mergeCells>
  <phoneticPr fontId="8" type="noConversion"/>
  <pageMargins left="0.75" right="0.75" top="1" bottom="1" header="0.5" footer="0.5"/>
  <pageSetup scale="72" orientation="portrait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MSPhotoEd.3" shapeId="10241" r:id="rId7">
          <objectPr defaultSize="0" autoPict="0" r:id="rId8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95250</xdr:colOff>
                <xdr:row>3</xdr:row>
                <xdr:rowOff>9525</xdr:rowOff>
              </to>
            </anchor>
          </objectPr>
        </oleObject>
      </mc:Choice>
      <mc:Fallback>
        <oleObject progId="MSPhotoEd.3" shapeId="10241" r:id="rId7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3:T59"/>
  <sheetViews>
    <sheetView workbookViewId="0">
      <selection activeCell="G2" sqref="G2"/>
    </sheetView>
  </sheetViews>
  <sheetFormatPr defaultColWidth="9.140625" defaultRowHeight="12.75" x14ac:dyDescent="0.2"/>
  <cols>
    <col min="1" max="1" width="9.140625" style="108"/>
    <col min="2" max="2" width="8.5703125" style="108" customWidth="1"/>
    <col min="3" max="3" width="60.7109375" style="108" customWidth="1"/>
    <col min="4" max="4" width="13.28515625" style="108" customWidth="1"/>
    <col min="5" max="7" width="13.5703125" style="108" customWidth="1"/>
    <col min="8" max="8" width="15.85546875" style="108" customWidth="1"/>
    <col min="9" max="16384" width="9.140625" style="108"/>
  </cols>
  <sheetData>
    <row r="3" spans="2:7" ht="15" x14ac:dyDescent="0.25">
      <c r="G3" s="127" t="s">
        <v>328</v>
      </c>
    </row>
    <row r="4" spans="2:7" ht="15" x14ac:dyDescent="0.25">
      <c r="D4" s="127"/>
      <c r="E4" s="127"/>
      <c r="F4" s="127"/>
    </row>
    <row r="8" spans="2:7" ht="15.75" x14ac:dyDescent="0.25">
      <c r="B8" s="131" t="s">
        <v>297</v>
      </c>
      <c r="C8" s="380" t="s">
        <v>323</v>
      </c>
      <c r="D8" s="380"/>
      <c r="E8" s="276"/>
      <c r="F8" s="66"/>
    </row>
    <row r="9" spans="2:7" ht="15.75" x14ac:dyDescent="0.25">
      <c r="B9" s="131"/>
      <c r="C9" s="70"/>
      <c r="D9" s="70"/>
      <c r="E9" s="277"/>
      <c r="F9" s="70"/>
    </row>
    <row r="10" spans="2:7" x14ac:dyDescent="0.2">
      <c r="E10" s="278"/>
      <c r="G10" s="119"/>
    </row>
    <row r="11" spans="2:7" x14ac:dyDescent="0.2">
      <c r="C11" s="261" t="s">
        <v>166</v>
      </c>
      <c r="D11" s="279">
        <v>2012</v>
      </c>
      <c r="E11" s="279">
        <v>2013</v>
      </c>
      <c r="F11" s="279">
        <v>2014</v>
      </c>
      <c r="G11" s="279">
        <v>2015</v>
      </c>
    </row>
    <row r="12" spans="2:7" x14ac:dyDescent="0.2">
      <c r="C12" s="264"/>
      <c r="D12" s="280"/>
      <c r="E12" s="280"/>
      <c r="F12" s="280"/>
      <c r="G12" s="280"/>
    </row>
    <row r="13" spans="2:7" x14ac:dyDescent="0.2">
      <c r="B13" s="73"/>
      <c r="C13" s="108" t="s">
        <v>263</v>
      </c>
      <c r="D13" s="108">
        <v>114</v>
      </c>
      <c r="E13" s="108">
        <v>111</v>
      </c>
      <c r="F13" s="108">
        <v>149</v>
      </c>
      <c r="G13" s="281">
        <v>122</v>
      </c>
    </row>
    <row r="14" spans="2:7" x14ac:dyDescent="0.2">
      <c r="C14" s="268" t="s">
        <v>264</v>
      </c>
      <c r="D14" s="270">
        <v>153</v>
      </c>
      <c r="E14" s="270">
        <v>86</v>
      </c>
      <c r="F14" s="270">
        <v>96</v>
      </c>
      <c r="G14" s="281">
        <v>125</v>
      </c>
    </row>
    <row r="15" spans="2:7" x14ac:dyDescent="0.2">
      <c r="C15" s="108" t="s">
        <v>265</v>
      </c>
      <c r="D15" s="270">
        <v>102</v>
      </c>
      <c r="E15" s="270">
        <v>88</v>
      </c>
      <c r="F15" s="270">
        <v>90</v>
      </c>
      <c r="G15" s="281">
        <v>91</v>
      </c>
    </row>
    <row r="16" spans="2:7" ht="12.75" customHeight="1" x14ac:dyDescent="0.2">
      <c r="C16" s="271" t="s">
        <v>266</v>
      </c>
      <c r="D16" s="270">
        <v>36</v>
      </c>
      <c r="E16" s="270">
        <v>29</v>
      </c>
      <c r="F16" s="270">
        <v>38</v>
      </c>
      <c r="G16" s="281">
        <v>50</v>
      </c>
    </row>
    <row r="17" spans="3:7" x14ac:dyDescent="0.2">
      <c r="C17" s="108" t="s">
        <v>34</v>
      </c>
      <c r="D17" s="270">
        <v>2356</v>
      </c>
      <c r="E17" s="270">
        <v>1951</v>
      </c>
      <c r="F17" s="270">
        <v>2118</v>
      </c>
      <c r="G17" s="281">
        <v>2655</v>
      </c>
    </row>
    <row r="18" spans="3:7" x14ac:dyDescent="0.2">
      <c r="C18" s="108" t="s">
        <v>267</v>
      </c>
      <c r="D18" s="270">
        <v>2604</v>
      </c>
      <c r="E18" s="270">
        <v>2285</v>
      </c>
      <c r="F18" s="270">
        <v>2437</v>
      </c>
      <c r="G18" s="281">
        <v>2665</v>
      </c>
    </row>
    <row r="19" spans="3:7" x14ac:dyDescent="0.2">
      <c r="C19" s="108" t="s">
        <v>305</v>
      </c>
      <c r="D19" s="270">
        <v>231</v>
      </c>
      <c r="E19" s="270">
        <v>182</v>
      </c>
      <c r="F19" s="270">
        <v>189</v>
      </c>
      <c r="G19" s="281">
        <v>213</v>
      </c>
    </row>
    <row r="20" spans="3:7" x14ac:dyDescent="0.2">
      <c r="C20" s="108" t="s">
        <v>268</v>
      </c>
      <c r="D20" s="270">
        <v>3192</v>
      </c>
      <c r="E20" s="270">
        <v>3183</v>
      </c>
      <c r="F20" s="270">
        <v>3698</v>
      </c>
      <c r="G20" s="281">
        <v>3783</v>
      </c>
    </row>
    <row r="21" spans="3:7" x14ac:dyDescent="0.2">
      <c r="C21" s="108" t="s">
        <v>179</v>
      </c>
      <c r="D21" s="270">
        <v>337</v>
      </c>
      <c r="E21" s="270">
        <v>466</v>
      </c>
      <c r="F21" s="270">
        <v>361</v>
      </c>
      <c r="G21" s="281">
        <v>342</v>
      </c>
    </row>
    <row r="22" spans="3:7" x14ac:dyDescent="0.2">
      <c r="C22" s="108" t="s">
        <v>274</v>
      </c>
      <c r="D22" s="270">
        <v>1004</v>
      </c>
      <c r="E22" s="270">
        <v>1150</v>
      </c>
      <c r="F22" s="270">
        <v>1351</v>
      </c>
      <c r="G22" s="281">
        <v>1518</v>
      </c>
    </row>
    <row r="23" spans="3:7" x14ac:dyDescent="0.2">
      <c r="C23" s="108" t="s">
        <v>306</v>
      </c>
      <c r="D23" s="270">
        <v>122</v>
      </c>
      <c r="E23" s="270">
        <v>102</v>
      </c>
      <c r="F23" s="270">
        <v>104</v>
      </c>
      <c r="G23" s="281">
        <v>108</v>
      </c>
    </row>
    <row r="24" spans="3:7" x14ac:dyDescent="0.2">
      <c r="C24" s="108" t="s">
        <v>269</v>
      </c>
      <c r="D24" s="270">
        <v>1286</v>
      </c>
      <c r="E24" s="270">
        <v>1029</v>
      </c>
      <c r="F24" s="270">
        <v>1017</v>
      </c>
      <c r="G24" s="281">
        <v>1059</v>
      </c>
    </row>
    <row r="25" spans="3:7" x14ac:dyDescent="0.2">
      <c r="C25" s="108" t="s">
        <v>270</v>
      </c>
      <c r="D25" s="270">
        <v>2077</v>
      </c>
      <c r="E25" s="270">
        <v>1865</v>
      </c>
      <c r="F25" s="270">
        <v>1967</v>
      </c>
      <c r="G25" s="282">
        <v>2247</v>
      </c>
    </row>
    <row r="26" spans="3:7" x14ac:dyDescent="0.2">
      <c r="C26" s="108" t="s">
        <v>271</v>
      </c>
      <c r="D26" s="270">
        <v>13</v>
      </c>
      <c r="E26" s="270">
        <v>10</v>
      </c>
      <c r="F26" s="270">
        <v>8</v>
      </c>
      <c r="G26" s="281">
        <v>95</v>
      </c>
    </row>
    <row r="27" spans="3:7" x14ac:dyDescent="0.2">
      <c r="C27" s="108" t="s">
        <v>181</v>
      </c>
      <c r="D27" s="270">
        <v>559</v>
      </c>
      <c r="E27" s="270">
        <v>502</v>
      </c>
      <c r="F27" s="270">
        <v>525</v>
      </c>
      <c r="G27" s="281">
        <v>570</v>
      </c>
    </row>
    <row r="28" spans="3:7" x14ac:dyDescent="0.2">
      <c r="C28" s="108" t="s">
        <v>182</v>
      </c>
      <c r="D28" s="269">
        <v>381</v>
      </c>
      <c r="E28" s="269">
        <v>384</v>
      </c>
      <c r="F28" s="269">
        <v>509</v>
      </c>
      <c r="G28" s="281">
        <v>559</v>
      </c>
    </row>
    <row r="29" spans="3:7" x14ac:dyDescent="0.2">
      <c r="C29" s="108" t="s">
        <v>183</v>
      </c>
      <c r="D29" s="270">
        <v>731</v>
      </c>
      <c r="E29" s="270">
        <v>643</v>
      </c>
      <c r="F29" s="270">
        <v>731</v>
      </c>
      <c r="G29" s="281">
        <v>761</v>
      </c>
    </row>
    <row r="30" spans="3:7" x14ac:dyDescent="0.2">
      <c r="C30" s="108" t="s">
        <v>184</v>
      </c>
      <c r="D30" s="270">
        <v>677</v>
      </c>
      <c r="E30" s="270">
        <v>633</v>
      </c>
      <c r="F30" s="270">
        <v>706</v>
      </c>
      <c r="G30" s="281">
        <v>717</v>
      </c>
    </row>
    <row r="31" spans="3:7" x14ac:dyDescent="0.2">
      <c r="C31" s="108" t="s">
        <v>272</v>
      </c>
      <c r="D31" s="270"/>
      <c r="E31" s="270"/>
      <c r="F31" s="270"/>
    </row>
    <row r="32" spans="3:7" x14ac:dyDescent="0.2">
      <c r="C32" s="108" t="s">
        <v>273</v>
      </c>
      <c r="D32" s="269">
        <v>3814</v>
      </c>
      <c r="E32" s="269">
        <v>3701</v>
      </c>
      <c r="F32" s="269">
        <v>4096</v>
      </c>
      <c r="G32" s="281">
        <v>4194</v>
      </c>
    </row>
    <row r="33" spans="2:9" x14ac:dyDescent="0.2">
      <c r="C33" s="108" t="s">
        <v>152</v>
      </c>
      <c r="D33" s="269">
        <v>999</v>
      </c>
      <c r="E33" s="269">
        <v>921</v>
      </c>
      <c r="F33" s="269">
        <v>871</v>
      </c>
      <c r="G33" s="281">
        <v>882</v>
      </c>
    </row>
    <row r="34" spans="2:9" x14ac:dyDescent="0.2">
      <c r="C34" s="99" t="s">
        <v>186</v>
      </c>
      <c r="D34" s="283">
        <f>SUM(D13:D33)</f>
        <v>20788</v>
      </c>
      <c r="E34" s="283">
        <v>19321</v>
      </c>
      <c r="F34" s="283">
        <f>SUM(F13:F33)</f>
        <v>21061</v>
      </c>
      <c r="G34" s="283">
        <f>SUM(G13:G33)</f>
        <v>22756</v>
      </c>
    </row>
    <row r="35" spans="2:9" x14ac:dyDescent="0.2">
      <c r="B35" s="56"/>
      <c r="C35" s="160"/>
      <c r="D35" s="160"/>
      <c r="E35" s="160"/>
      <c r="F35" s="160"/>
      <c r="G35" s="160"/>
    </row>
    <row r="36" spans="2:9" x14ac:dyDescent="0.2">
      <c r="B36" s="56"/>
      <c r="C36" s="56"/>
      <c r="D36" s="56"/>
      <c r="E36" s="56"/>
      <c r="F36" s="56"/>
      <c r="G36" s="56"/>
    </row>
    <row r="37" spans="2:9" x14ac:dyDescent="0.2">
      <c r="B37" s="56"/>
      <c r="C37" s="266" t="s">
        <v>83</v>
      </c>
    </row>
    <row r="38" spans="2:9" ht="14.25" x14ac:dyDescent="0.2">
      <c r="B38" s="100"/>
      <c r="C38" s="73" t="s">
        <v>301</v>
      </c>
    </row>
    <row r="39" spans="2:9" ht="14.25" x14ac:dyDescent="0.2">
      <c r="B39" s="100"/>
      <c r="C39" s="73" t="s">
        <v>275</v>
      </c>
    </row>
    <row r="40" spans="2:9" ht="14.25" x14ac:dyDescent="0.2">
      <c r="B40" s="100"/>
      <c r="C40" s="73"/>
    </row>
    <row r="41" spans="2:9" ht="14.25" x14ac:dyDescent="0.2">
      <c r="B41" s="274"/>
      <c r="C41" s="103" t="s">
        <v>276</v>
      </c>
      <c r="D41" s="171"/>
      <c r="E41" s="172"/>
      <c r="F41" s="59"/>
      <c r="G41" s="59"/>
      <c r="H41" s="60"/>
      <c r="I41" s="55"/>
    </row>
    <row r="58" spans="2:20" ht="9" customHeight="1" x14ac:dyDescent="0.2"/>
    <row r="59" spans="2:20" x14ac:dyDescent="0.2">
      <c r="B59" s="390"/>
      <c r="C59" s="390"/>
      <c r="D59" s="390"/>
      <c r="E59" s="390"/>
      <c r="F59" s="390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</row>
  </sheetData>
  <customSheetViews>
    <customSheetView guid="{F1F7BD3E-FC2C-462F-A022-5270024FE9F6}" topLeftCell="B4">
      <selection activeCell="F44" sqref="F44"/>
      <pageMargins left="0.7" right="0.7" top="0.75" bottom="0.75" header="0.3" footer="0.3"/>
      <pageSetup orientation="portrait" r:id="rId1"/>
    </customSheetView>
    <customSheetView guid="{2C045F60-6AB2-44F0-B91E-AB5C1A883BD2}" hiddenColumns="1" topLeftCell="B4">
      <selection activeCell="F44" sqref="F44"/>
      <pageMargins left="0.7" right="0.7" top="0.75" bottom="0.75" header="0.3" footer="0.3"/>
      <pageSetup orientation="portrait" r:id="rId2"/>
    </customSheetView>
  </customSheetViews>
  <mergeCells count="2">
    <mergeCell ref="B59:F59"/>
    <mergeCell ref="C8:D8"/>
  </mergeCells>
  <pageMargins left="0.7" right="0.7" top="0.75" bottom="0.75" header="0.3" footer="0.3"/>
  <pageSetup orientation="portrait" r:id="rId3"/>
  <ignoredErrors>
    <ignoredError sqref="D34" formulaRange="1"/>
  </ignoredErrors>
  <drawing r:id="rId4"/>
  <legacyDrawing r:id="rId5"/>
  <oleObjects>
    <mc:AlternateContent xmlns:mc="http://schemas.openxmlformats.org/markup-compatibility/2006">
      <mc:Choice Requires="x14">
        <oleObject progId="MSPhotoEd.3" shapeId="687105" r:id="rId6">
          <objectPr defaultSize="0" autoPict="0" r:id="rId7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123825</xdr:colOff>
                <xdr:row>3</xdr:row>
                <xdr:rowOff>0</xdr:rowOff>
              </to>
            </anchor>
          </objectPr>
        </oleObject>
      </mc:Choice>
      <mc:Fallback>
        <oleObject progId="MSPhotoEd.3" shapeId="687105" r:id="rId6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4:X59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9.140625" style="196"/>
    <col min="2" max="2" width="7.85546875" style="196" customWidth="1"/>
    <col min="3" max="3" width="24.42578125" style="196" customWidth="1"/>
    <col min="4" max="4" width="7.42578125" style="196" customWidth="1"/>
    <col min="5" max="5" width="25.85546875" style="196" customWidth="1"/>
    <col min="6" max="6" width="7.28515625" style="196" customWidth="1"/>
    <col min="7" max="8" width="5" style="196" customWidth="1"/>
    <col min="9" max="9" width="9.140625" style="196"/>
    <col min="10" max="10" width="62.28515625" style="196" customWidth="1"/>
    <col min="11" max="11" width="15.85546875" style="196" customWidth="1"/>
    <col min="12" max="16384" width="9.140625" style="196"/>
  </cols>
  <sheetData>
    <row r="4" spans="2:9" ht="15" x14ac:dyDescent="0.25">
      <c r="E4" s="197"/>
      <c r="G4" s="197"/>
      <c r="H4" s="197"/>
    </row>
    <row r="5" spans="2:9" ht="9" customHeight="1" x14ac:dyDescent="0.2"/>
    <row r="7" spans="2:9" ht="15.75" x14ac:dyDescent="0.25">
      <c r="B7" s="131" t="s">
        <v>302</v>
      </c>
      <c r="C7" s="380" t="s">
        <v>330</v>
      </c>
      <c r="D7" s="380"/>
      <c r="E7" s="380"/>
      <c r="F7" s="380"/>
      <c r="G7" s="195"/>
      <c r="H7" s="195"/>
    </row>
    <row r="8" spans="2:9" x14ac:dyDescent="0.2">
      <c r="D8" s="285"/>
      <c r="E8" s="286"/>
      <c r="F8" s="287"/>
    </row>
    <row r="9" spans="2:9" x14ac:dyDescent="0.2">
      <c r="C9" s="288" t="s">
        <v>141</v>
      </c>
      <c r="D9" s="262"/>
      <c r="E9" s="289" t="s">
        <v>140</v>
      </c>
      <c r="F9" s="290"/>
      <c r="G9" s="266"/>
      <c r="H9" s="266"/>
    </row>
    <row r="10" spans="2:9" x14ac:dyDescent="0.2">
      <c r="C10" s="291"/>
      <c r="D10" s="265"/>
      <c r="E10" s="266"/>
      <c r="F10" s="265"/>
      <c r="G10" s="266"/>
      <c r="H10" s="266"/>
    </row>
    <row r="11" spans="2:9" x14ac:dyDescent="0.2">
      <c r="C11" s="292" t="s">
        <v>10</v>
      </c>
      <c r="D11" s="56"/>
      <c r="E11" s="293"/>
      <c r="F11" s="294"/>
      <c r="G11" s="266"/>
      <c r="H11" s="266"/>
    </row>
    <row r="12" spans="2:9" x14ac:dyDescent="0.2">
      <c r="C12" s="295"/>
      <c r="D12" s="265"/>
      <c r="E12" s="295"/>
      <c r="F12" s="296"/>
      <c r="G12" s="266"/>
      <c r="H12" s="266"/>
      <c r="I12" s="73"/>
    </row>
    <row r="13" spans="2:9" x14ac:dyDescent="0.2">
      <c r="C13" s="295" t="s">
        <v>117</v>
      </c>
      <c r="D13" s="297">
        <v>39</v>
      </c>
      <c r="E13" s="295" t="s">
        <v>95</v>
      </c>
      <c r="F13" s="298">
        <v>113</v>
      </c>
    </row>
    <row r="14" spans="2:9" ht="13.5" customHeight="1" x14ac:dyDescent="0.2">
      <c r="C14" s="295" t="s">
        <v>101</v>
      </c>
      <c r="D14" s="297">
        <v>192</v>
      </c>
      <c r="E14" s="295" t="s">
        <v>87</v>
      </c>
      <c r="F14" s="298">
        <v>8478</v>
      </c>
      <c r="G14" s="270"/>
      <c r="H14" s="270"/>
    </row>
    <row r="15" spans="2:9" x14ac:dyDescent="0.2">
      <c r="C15" s="299" t="s">
        <v>102</v>
      </c>
      <c r="D15" s="297">
        <v>45</v>
      </c>
      <c r="E15" s="295" t="s">
        <v>112</v>
      </c>
      <c r="F15" s="298">
        <v>74</v>
      </c>
    </row>
    <row r="16" spans="2:9" ht="12.75" customHeight="1" x14ac:dyDescent="0.2">
      <c r="C16" s="295" t="s">
        <v>119</v>
      </c>
      <c r="D16" s="297">
        <v>27</v>
      </c>
      <c r="E16" s="295" t="s">
        <v>126</v>
      </c>
      <c r="F16" s="298">
        <v>7</v>
      </c>
      <c r="G16" s="270"/>
      <c r="H16" s="270"/>
    </row>
    <row r="17" spans="3:8" ht="12.75" customHeight="1" x14ac:dyDescent="0.2">
      <c r="C17" s="295" t="s">
        <v>131</v>
      </c>
      <c r="D17" s="297">
        <v>19</v>
      </c>
      <c r="E17" s="295" t="s">
        <v>125</v>
      </c>
      <c r="F17" s="298">
        <v>13</v>
      </c>
      <c r="G17" s="270"/>
      <c r="H17" s="270"/>
    </row>
    <row r="18" spans="3:8" ht="12.75" customHeight="1" x14ac:dyDescent="0.2">
      <c r="C18" s="295"/>
      <c r="D18" s="269"/>
      <c r="E18" s="295"/>
      <c r="F18" s="188"/>
      <c r="G18" s="270"/>
      <c r="H18" s="270"/>
    </row>
    <row r="19" spans="3:8" x14ac:dyDescent="0.2">
      <c r="C19" s="295" t="s">
        <v>108</v>
      </c>
      <c r="D19" s="297">
        <v>75</v>
      </c>
      <c r="E19" s="299" t="s">
        <v>110</v>
      </c>
      <c r="F19" s="298">
        <v>102</v>
      </c>
    </row>
    <row r="20" spans="3:8" x14ac:dyDescent="0.2">
      <c r="C20" s="295" t="s">
        <v>120</v>
      </c>
      <c r="D20" s="297">
        <v>45</v>
      </c>
      <c r="E20" s="295" t="s">
        <v>114</v>
      </c>
      <c r="F20" s="298">
        <v>114</v>
      </c>
      <c r="G20" s="270"/>
      <c r="H20" s="270"/>
    </row>
    <row r="21" spans="3:8" x14ac:dyDescent="0.2">
      <c r="C21" s="295" t="s">
        <v>167</v>
      </c>
      <c r="D21" s="297">
        <v>12</v>
      </c>
      <c r="E21" s="295" t="s">
        <v>121</v>
      </c>
      <c r="F21" s="298">
        <v>28</v>
      </c>
    </row>
    <row r="22" spans="3:8" x14ac:dyDescent="0.2">
      <c r="C22" s="295" t="s">
        <v>111</v>
      </c>
      <c r="D22" s="297">
        <v>76</v>
      </c>
      <c r="E22" s="295" t="s">
        <v>109</v>
      </c>
      <c r="F22" s="298">
        <v>68</v>
      </c>
      <c r="G22" s="270"/>
      <c r="H22" s="270"/>
    </row>
    <row r="23" spans="3:8" x14ac:dyDescent="0.2">
      <c r="C23" s="299" t="s">
        <v>132</v>
      </c>
      <c r="D23" s="297">
        <v>10</v>
      </c>
      <c r="E23" s="295" t="s">
        <v>99</v>
      </c>
      <c r="F23" s="298">
        <v>287</v>
      </c>
      <c r="G23" s="270"/>
      <c r="H23" s="270"/>
    </row>
    <row r="24" spans="3:8" x14ac:dyDescent="0.2">
      <c r="C24" s="299"/>
      <c r="D24" s="269"/>
      <c r="E24" s="295"/>
      <c r="F24" s="188"/>
      <c r="G24" s="270"/>
      <c r="H24" s="270"/>
    </row>
    <row r="25" spans="3:8" x14ac:dyDescent="0.2">
      <c r="C25" s="295" t="s">
        <v>134</v>
      </c>
      <c r="D25" s="297">
        <v>18</v>
      </c>
      <c r="E25" s="295" t="s">
        <v>124</v>
      </c>
      <c r="F25" s="298">
        <v>9</v>
      </c>
    </row>
    <row r="26" spans="3:8" x14ac:dyDescent="0.2">
      <c r="C26" s="295" t="s">
        <v>103</v>
      </c>
      <c r="D26" s="298">
        <v>1082</v>
      </c>
      <c r="E26" s="295" t="s">
        <v>128</v>
      </c>
      <c r="F26" s="298">
        <v>10</v>
      </c>
    </row>
    <row r="27" spans="3:8" x14ac:dyDescent="0.2">
      <c r="C27" s="295" t="s">
        <v>137</v>
      </c>
      <c r="D27" s="297">
        <v>39</v>
      </c>
      <c r="E27" s="295" t="s">
        <v>113</v>
      </c>
      <c r="F27" s="298">
        <v>50</v>
      </c>
    </row>
    <row r="28" spans="3:8" x14ac:dyDescent="0.2">
      <c r="C28" s="295" t="s">
        <v>107</v>
      </c>
      <c r="D28" s="297">
        <v>185</v>
      </c>
      <c r="E28" s="299" t="s">
        <v>106</v>
      </c>
      <c r="F28" s="298">
        <v>2697</v>
      </c>
      <c r="G28" s="270"/>
      <c r="H28" s="270"/>
    </row>
    <row r="29" spans="3:8" x14ac:dyDescent="0.2">
      <c r="C29" s="295" t="s">
        <v>105</v>
      </c>
      <c r="D29" s="297">
        <v>79</v>
      </c>
      <c r="E29" s="299" t="s">
        <v>129</v>
      </c>
      <c r="F29" s="298">
        <v>32</v>
      </c>
      <c r="G29" s="270"/>
      <c r="H29" s="270"/>
    </row>
    <row r="30" spans="3:8" x14ac:dyDescent="0.2">
      <c r="C30" s="295"/>
      <c r="D30" s="269"/>
      <c r="E30" s="299"/>
      <c r="F30" s="209"/>
      <c r="G30" s="270"/>
      <c r="H30" s="270"/>
    </row>
    <row r="31" spans="3:8" x14ac:dyDescent="0.2">
      <c r="C31" s="299" t="s">
        <v>90</v>
      </c>
      <c r="D31" s="297">
        <v>148</v>
      </c>
      <c r="E31" s="295" t="s">
        <v>96</v>
      </c>
      <c r="F31" s="298">
        <v>77</v>
      </c>
      <c r="G31" s="269"/>
      <c r="H31" s="269"/>
    </row>
    <row r="32" spans="3:8" x14ac:dyDescent="0.2">
      <c r="C32" s="295" t="s">
        <v>168</v>
      </c>
      <c r="D32" s="297">
        <v>12</v>
      </c>
      <c r="E32" s="295" t="s">
        <v>136</v>
      </c>
      <c r="F32" s="298">
        <v>16</v>
      </c>
    </row>
    <row r="33" spans="2:8" x14ac:dyDescent="0.2">
      <c r="C33" s="295" t="s">
        <v>133</v>
      </c>
      <c r="D33" s="297">
        <v>8</v>
      </c>
      <c r="E33" s="299" t="s">
        <v>170</v>
      </c>
      <c r="F33" s="298">
        <v>18</v>
      </c>
      <c r="G33" s="270"/>
      <c r="H33" s="270"/>
    </row>
    <row r="34" spans="2:8" x14ac:dyDescent="0.2">
      <c r="C34" s="299" t="s">
        <v>89</v>
      </c>
      <c r="D34" s="297">
        <v>261</v>
      </c>
      <c r="E34" s="295" t="s">
        <v>100</v>
      </c>
      <c r="F34" s="298">
        <v>246</v>
      </c>
    </row>
    <row r="35" spans="2:8" x14ac:dyDescent="0.2">
      <c r="C35" s="295" t="s">
        <v>127</v>
      </c>
      <c r="D35" s="297">
        <v>17</v>
      </c>
      <c r="E35" s="295" t="s">
        <v>130</v>
      </c>
      <c r="F35" s="298">
        <v>49</v>
      </c>
    </row>
    <row r="36" spans="2:8" x14ac:dyDescent="0.2">
      <c r="C36" s="295"/>
      <c r="D36" s="56"/>
      <c r="E36" s="295"/>
      <c r="F36" s="188"/>
    </row>
    <row r="37" spans="2:8" x14ac:dyDescent="0.2">
      <c r="C37" s="295" t="s">
        <v>97</v>
      </c>
      <c r="D37" s="297">
        <v>43</v>
      </c>
      <c r="E37" s="295" t="s">
        <v>92</v>
      </c>
      <c r="F37" s="298">
        <v>86</v>
      </c>
      <c r="G37" s="269"/>
      <c r="H37" s="269"/>
    </row>
    <row r="38" spans="2:8" x14ac:dyDescent="0.2">
      <c r="C38" s="295" t="s">
        <v>104</v>
      </c>
      <c r="D38" s="297">
        <v>72</v>
      </c>
      <c r="E38" s="299" t="s">
        <v>150</v>
      </c>
      <c r="F38" s="298">
        <v>23</v>
      </c>
      <c r="G38" s="269"/>
      <c r="H38" s="269"/>
    </row>
    <row r="39" spans="2:8" x14ac:dyDescent="0.2">
      <c r="C39" s="295" t="s">
        <v>88</v>
      </c>
      <c r="D39" s="297">
        <v>251</v>
      </c>
      <c r="E39" s="299" t="s">
        <v>115</v>
      </c>
      <c r="F39" s="298">
        <v>31</v>
      </c>
    </row>
    <row r="40" spans="2:8" ht="12.75" customHeight="1" x14ac:dyDescent="0.2">
      <c r="C40" s="295" t="s">
        <v>135</v>
      </c>
      <c r="D40" s="297">
        <v>21</v>
      </c>
      <c r="E40" s="295" t="s">
        <v>118</v>
      </c>
      <c r="F40" s="298">
        <v>37</v>
      </c>
      <c r="G40" s="267"/>
      <c r="H40" s="267"/>
    </row>
    <row r="41" spans="2:8" ht="12.75" customHeight="1" x14ac:dyDescent="0.2">
      <c r="C41" s="299" t="s">
        <v>98</v>
      </c>
      <c r="D41" s="297">
        <v>774</v>
      </c>
      <c r="E41" s="295" t="s">
        <v>144</v>
      </c>
      <c r="F41" s="298">
        <v>110</v>
      </c>
      <c r="G41" s="267"/>
      <c r="H41" s="267"/>
    </row>
    <row r="42" spans="2:8" ht="12.75" customHeight="1" x14ac:dyDescent="0.2">
      <c r="C42" s="299"/>
      <c r="E42" s="295"/>
      <c r="F42" s="188"/>
      <c r="G42" s="267"/>
      <c r="H42" s="267"/>
    </row>
    <row r="43" spans="2:8" ht="12" customHeight="1" x14ac:dyDescent="0.2">
      <c r="C43" s="295" t="s">
        <v>123</v>
      </c>
      <c r="D43" s="297">
        <v>50</v>
      </c>
      <c r="E43" s="295" t="s">
        <v>116</v>
      </c>
      <c r="F43" s="298">
        <v>6</v>
      </c>
      <c r="G43" s="300"/>
      <c r="H43" s="300"/>
    </row>
    <row r="44" spans="2:8" x14ac:dyDescent="0.2">
      <c r="B44" s="56"/>
      <c r="C44" s="295" t="s">
        <v>93</v>
      </c>
      <c r="D44" s="297">
        <v>880</v>
      </c>
      <c r="E44" s="295" t="s">
        <v>149</v>
      </c>
      <c r="F44" s="298">
        <v>1810</v>
      </c>
      <c r="G44" s="56"/>
      <c r="H44" s="56"/>
    </row>
    <row r="45" spans="2:8" x14ac:dyDescent="0.2">
      <c r="B45" s="56"/>
      <c r="C45" s="299" t="s">
        <v>91</v>
      </c>
      <c r="D45" s="297">
        <v>37</v>
      </c>
      <c r="E45" s="295" t="s">
        <v>138</v>
      </c>
      <c r="F45" s="298">
        <v>1347</v>
      </c>
    </row>
    <row r="46" spans="2:8" x14ac:dyDescent="0.2">
      <c r="C46" s="299" t="s">
        <v>94</v>
      </c>
      <c r="D46" s="297">
        <v>302</v>
      </c>
      <c r="E46" s="295" t="s">
        <v>122</v>
      </c>
      <c r="F46" s="298">
        <v>24</v>
      </c>
      <c r="G46" s="119"/>
      <c r="H46" s="119"/>
    </row>
    <row r="47" spans="2:8" x14ac:dyDescent="0.2">
      <c r="C47" s="295" t="s">
        <v>169</v>
      </c>
      <c r="D47" s="297">
        <v>15</v>
      </c>
      <c r="E47" s="295" t="s">
        <v>139</v>
      </c>
      <c r="F47" s="298">
        <v>37</v>
      </c>
      <c r="G47" s="119"/>
      <c r="H47" s="119"/>
    </row>
    <row r="48" spans="2:8" x14ac:dyDescent="0.2">
      <c r="C48" s="301"/>
      <c r="D48" s="120"/>
      <c r="F48" s="301"/>
      <c r="G48" s="119"/>
      <c r="H48" s="119"/>
    </row>
    <row r="49" spans="2:24" x14ac:dyDescent="0.2">
      <c r="C49" s="302"/>
      <c r="D49" s="160"/>
      <c r="E49" s="303" t="s">
        <v>69</v>
      </c>
      <c r="F49" s="304">
        <v>242</v>
      </c>
    </row>
    <row r="50" spans="2:24" x14ac:dyDescent="0.2">
      <c r="C50" s="81"/>
      <c r="D50" s="56"/>
      <c r="E50" s="295"/>
      <c r="F50" s="188"/>
    </row>
    <row r="51" spans="2:24" x14ac:dyDescent="0.2">
      <c r="C51" s="305" t="s">
        <v>83</v>
      </c>
      <c r="E51" s="299"/>
      <c r="F51" s="306"/>
    </row>
    <row r="52" spans="2:24" ht="14.25" x14ac:dyDescent="0.2">
      <c r="B52" s="100"/>
      <c r="C52" s="307" t="s">
        <v>151</v>
      </c>
      <c r="J52" s="196">
        <f>+F11/19886</f>
        <v>0</v>
      </c>
    </row>
    <row r="53" spans="2:24" x14ac:dyDescent="0.2">
      <c r="C53" s="307"/>
    </row>
    <row r="54" spans="2:24" ht="12" customHeight="1" x14ac:dyDescent="0.2">
      <c r="B54" s="101" t="s">
        <v>174</v>
      </c>
    </row>
    <row r="55" spans="2:24" ht="12" customHeight="1" x14ac:dyDescent="0.2">
      <c r="C55" s="102"/>
    </row>
    <row r="56" spans="2:24" ht="12.75" customHeight="1" x14ac:dyDescent="0.2">
      <c r="C56" s="102"/>
    </row>
    <row r="58" spans="2:24" ht="9" customHeight="1" x14ac:dyDescent="0.2"/>
    <row r="59" spans="2:24" x14ac:dyDescent="0.2">
      <c r="B59" s="390"/>
      <c r="C59" s="390"/>
      <c r="D59" s="390"/>
      <c r="E59" s="390"/>
      <c r="F59" s="390"/>
      <c r="G59" s="390"/>
      <c r="H59" s="275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</row>
  </sheetData>
  <customSheetViews>
    <customSheetView guid="{F1F7BD3E-FC2C-462F-A022-5270024FE9F6}" showPageBreaks="1" view="pageBreakPreview" topLeftCell="A4">
      <selection activeCell="F13" sqref="F13:F49"/>
      <pageMargins left="0.75" right="0.75" top="1" bottom="1" header="0.5" footer="0.5"/>
      <pageSetup scale="85" orientation="portrait" r:id="rId1"/>
      <headerFooter alignWithMargins="0"/>
    </customSheetView>
    <customSheetView guid="{F4665436-DFC3-47B1-A482-DE3E62B43168}" showPageBreaks="1" printArea="1" view="pageBreakPreview" showRuler="0">
      <selection activeCell="G72" sqref="G72"/>
      <pageMargins left="0.75" right="0.75" top="1" bottom="1" header="0.5" footer="0.5"/>
      <pageSetup scale="77" orientation="portrait" r:id="rId2"/>
      <headerFooter alignWithMargins="0"/>
    </customSheetView>
    <customSheetView guid="{2C045F60-6AB2-44F0-B91E-AB5C1A883BD2}" showPageBreaks="1" printArea="1" view="pageBreakPreview" topLeftCell="A4">
      <selection activeCell="F13" sqref="F13:F49"/>
      <pageMargins left="0.75" right="0.75" top="1" bottom="1" header="0.5" footer="0.5"/>
      <pageSetup scale="85" orientation="portrait" r:id="rId3"/>
      <headerFooter alignWithMargins="0"/>
    </customSheetView>
  </customSheetViews>
  <mergeCells count="2">
    <mergeCell ref="B59:G59"/>
    <mergeCell ref="C7:F7"/>
  </mergeCells>
  <phoneticPr fontId="8" type="noConversion"/>
  <pageMargins left="0.75" right="0.75" top="1" bottom="1" header="0.5" footer="0.5"/>
  <pageSetup scale="85" orientation="portrait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MSPhotoEd.3" shapeId="14337" r:id="rId7">
          <objectPr defaultSize="0" autoPict="0" r:id="rId8">
            <anchor moveWithCells="1" sizeWithCells="1">
              <from>
                <xdr:col>0</xdr:col>
                <xdr:colOff>66675</xdr:colOff>
                <xdr:row>0</xdr:row>
                <xdr:rowOff>57150</xdr:rowOff>
              </from>
              <to>
                <xdr:col>1</xdr:col>
                <xdr:colOff>19050</xdr:colOff>
                <xdr:row>2</xdr:row>
                <xdr:rowOff>95250</xdr:rowOff>
              </to>
            </anchor>
          </objectPr>
        </oleObject>
      </mc:Choice>
      <mc:Fallback>
        <oleObject progId="MSPhotoEd.3" shapeId="14337" r:id="rId7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3:I60"/>
  <sheetViews>
    <sheetView zoomScaleNormal="100" zoomScaleSheetLayoutView="80" workbookViewId="0">
      <selection activeCell="G5" sqref="G5"/>
    </sheetView>
  </sheetViews>
  <sheetFormatPr defaultColWidth="9.140625" defaultRowHeight="12.75" x14ac:dyDescent="0.2"/>
  <cols>
    <col min="1" max="1" width="9.140625" style="196"/>
    <col min="2" max="2" width="7.85546875" style="196" customWidth="1"/>
    <col min="3" max="3" width="62.28515625" style="57" customWidth="1"/>
    <col min="4" max="4" width="15.85546875" style="196" customWidth="1"/>
    <col min="5" max="5" width="12.5703125" style="196" customWidth="1"/>
    <col min="6" max="6" width="14.140625" style="196" customWidth="1"/>
    <col min="7" max="7" width="14.28515625" style="196" customWidth="1"/>
    <col min="8" max="8" width="11" style="196" customWidth="1"/>
    <col min="9" max="16384" width="9.140625" style="196"/>
  </cols>
  <sheetData>
    <row r="3" spans="2:8" ht="15" x14ac:dyDescent="0.25">
      <c r="G3" s="197" t="s">
        <v>328</v>
      </c>
    </row>
    <row r="4" spans="2:8" ht="15" x14ac:dyDescent="0.25">
      <c r="C4" s="197"/>
      <c r="D4" s="197"/>
      <c r="E4" s="197"/>
      <c r="F4" s="197"/>
    </row>
    <row r="8" spans="2:8" ht="15.75" x14ac:dyDescent="0.25">
      <c r="B8" s="308" t="s">
        <v>262</v>
      </c>
      <c r="C8" s="380" t="s">
        <v>304</v>
      </c>
      <c r="D8" s="380"/>
      <c r="E8" s="380"/>
      <c r="F8" s="380"/>
      <c r="G8" s="380"/>
    </row>
    <row r="10" spans="2:8" x14ac:dyDescent="0.2">
      <c r="C10" s="159"/>
      <c r="D10" s="160"/>
      <c r="E10" s="160"/>
      <c r="F10" s="56"/>
    </row>
    <row r="11" spans="2:8" x14ac:dyDescent="0.2">
      <c r="C11" s="261"/>
      <c r="D11" s="261">
        <v>2009</v>
      </c>
      <c r="E11" s="261">
        <v>2010</v>
      </c>
      <c r="F11" s="261">
        <v>2011</v>
      </c>
      <c r="G11" s="261">
        <v>2012</v>
      </c>
    </row>
    <row r="12" spans="2:8" x14ac:dyDescent="0.2">
      <c r="C12" s="264"/>
      <c r="D12" s="309"/>
      <c r="E12" s="309"/>
    </row>
    <row r="13" spans="2:8" x14ac:dyDescent="0.2">
      <c r="C13" s="63" t="s">
        <v>199</v>
      </c>
      <c r="D13" s="310">
        <f>SUM(D15+D30+D37)</f>
        <v>3694</v>
      </c>
      <c r="E13" s="310">
        <f>SUM(E15+E30+E37)</f>
        <v>3618</v>
      </c>
      <c r="F13" s="264">
        <v>3593</v>
      </c>
      <c r="G13" s="264">
        <f>SUM(G15+G30+G37)</f>
        <v>3634</v>
      </c>
      <c r="H13" s="56"/>
    </row>
    <row r="14" spans="2:8" x14ac:dyDescent="0.2">
      <c r="D14" s="311"/>
      <c r="E14" s="311"/>
      <c r="F14" s="311"/>
      <c r="G14" s="311"/>
      <c r="H14" s="61"/>
    </row>
    <row r="15" spans="2:8" x14ac:dyDescent="0.2">
      <c r="C15" s="63" t="s">
        <v>200</v>
      </c>
      <c r="D15" s="310">
        <f>SUM(D16:D25)</f>
        <v>2366</v>
      </c>
      <c r="E15" s="310">
        <v>2498</v>
      </c>
      <c r="F15" s="310">
        <f>SUM(F16:F25)</f>
        <v>2472</v>
      </c>
      <c r="G15" s="264">
        <f>SUM(G16:G25)</f>
        <v>2476</v>
      </c>
      <c r="H15" s="61"/>
    </row>
    <row r="16" spans="2:8" x14ac:dyDescent="0.2">
      <c r="C16" s="196" t="s">
        <v>237</v>
      </c>
      <c r="D16" s="312">
        <v>218</v>
      </c>
      <c r="E16" s="313"/>
      <c r="F16" s="312"/>
      <c r="G16" s="314"/>
      <c r="H16" s="61"/>
    </row>
    <row r="17" spans="3:9" x14ac:dyDescent="0.2">
      <c r="C17" s="73" t="s">
        <v>238</v>
      </c>
      <c r="D17" s="312"/>
      <c r="E17" s="313">
        <v>209</v>
      </c>
      <c r="F17" s="312">
        <v>205</v>
      </c>
      <c r="G17" s="314">
        <v>209</v>
      </c>
      <c r="H17" s="61"/>
    </row>
    <row r="18" spans="3:9" ht="14.25" x14ac:dyDescent="0.2">
      <c r="C18" s="73" t="s">
        <v>239</v>
      </c>
      <c r="D18" s="312">
        <v>845</v>
      </c>
      <c r="E18" s="315"/>
      <c r="F18" s="312"/>
      <c r="G18" s="316"/>
      <c r="H18" s="61"/>
    </row>
    <row r="19" spans="3:9" x14ac:dyDescent="0.2">
      <c r="C19" s="196" t="s">
        <v>240</v>
      </c>
      <c r="D19" s="312"/>
      <c r="E19" s="312">
        <v>797</v>
      </c>
      <c r="F19" s="312">
        <v>796</v>
      </c>
      <c r="G19" s="314">
        <v>798</v>
      </c>
      <c r="H19" s="61"/>
    </row>
    <row r="20" spans="3:9" ht="14.25" customHeight="1" x14ac:dyDescent="0.2">
      <c r="C20" s="73" t="s">
        <v>241</v>
      </c>
      <c r="D20" s="312">
        <v>861</v>
      </c>
      <c r="E20" s="313">
        <v>844</v>
      </c>
      <c r="F20" s="312">
        <v>838</v>
      </c>
      <c r="G20" s="314">
        <v>840</v>
      </c>
      <c r="H20" s="61"/>
      <c r="I20" s="63"/>
    </row>
    <row r="21" spans="3:9" ht="14.25" x14ac:dyDescent="0.2">
      <c r="C21" s="73" t="s">
        <v>242</v>
      </c>
      <c r="D21" s="312">
        <v>330</v>
      </c>
      <c r="E21" s="315"/>
      <c r="F21" s="312"/>
      <c r="G21" s="314"/>
      <c r="H21" s="61"/>
    </row>
    <row r="22" spans="3:9" x14ac:dyDescent="0.2">
      <c r="C22" s="73" t="s">
        <v>243</v>
      </c>
      <c r="D22" s="312"/>
      <c r="E22" s="312">
        <v>71</v>
      </c>
      <c r="F22" s="312">
        <v>72</v>
      </c>
      <c r="G22" s="314">
        <v>69</v>
      </c>
      <c r="H22" s="61"/>
    </row>
    <row r="23" spans="3:9" x14ac:dyDescent="0.2">
      <c r="C23" s="73" t="s">
        <v>244</v>
      </c>
      <c r="D23" s="312"/>
      <c r="E23" s="312">
        <v>223</v>
      </c>
      <c r="F23" s="312">
        <v>216</v>
      </c>
      <c r="G23" s="314">
        <v>219</v>
      </c>
      <c r="H23" s="61"/>
    </row>
    <row r="24" spans="3:9" x14ac:dyDescent="0.2">
      <c r="C24" s="73" t="s">
        <v>245</v>
      </c>
      <c r="D24" s="312"/>
      <c r="E24" s="312">
        <v>254</v>
      </c>
      <c r="F24" s="312">
        <v>250</v>
      </c>
      <c r="G24" s="314">
        <v>249</v>
      </c>
      <c r="H24" s="61"/>
    </row>
    <row r="25" spans="3:9" x14ac:dyDescent="0.2">
      <c r="C25" s="196" t="s">
        <v>246</v>
      </c>
      <c r="D25" s="312">
        <v>112</v>
      </c>
      <c r="E25" s="313">
        <v>100</v>
      </c>
      <c r="F25" s="312">
        <v>95</v>
      </c>
      <c r="G25" s="314">
        <v>92</v>
      </c>
      <c r="H25" s="61"/>
    </row>
    <row r="26" spans="3:9" x14ac:dyDescent="0.2">
      <c r="C26" s="317"/>
      <c r="D26" s="318"/>
      <c r="E26" s="318"/>
      <c r="F26" s="311"/>
      <c r="G26" s="311"/>
      <c r="H26" s="61"/>
    </row>
    <row r="27" spans="3:9" x14ac:dyDescent="0.2">
      <c r="C27" s="317"/>
      <c r="D27" s="318"/>
      <c r="E27" s="318"/>
      <c r="F27" s="311"/>
      <c r="G27" s="311"/>
      <c r="H27" s="61"/>
    </row>
    <row r="28" spans="3:9" ht="12" customHeight="1" x14ac:dyDescent="0.2">
      <c r="D28" s="318"/>
      <c r="E28" s="318"/>
      <c r="F28" s="311"/>
      <c r="G28" s="311"/>
      <c r="H28" s="61"/>
    </row>
    <row r="29" spans="3:9" ht="11.25" customHeight="1" x14ac:dyDescent="0.2">
      <c r="D29" s="318"/>
      <c r="E29" s="318"/>
      <c r="F29" s="311"/>
      <c r="G29" s="311"/>
      <c r="H29" s="61"/>
    </row>
    <row r="30" spans="3:9" ht="15" x14ac:dyDescent="0.25">
      <c r="C30" s="63" t="s">
        <v>208</v>
      </c>
      <c r="D30" s="319">
        <f>SUM(D31:D34)</f>
        <v>1124</v>
      </c>
      <c r="E30" s="319">
        <f>SUM(E32:E34)</f>
        <v>925</v>
      </c>
      <c r="F30" s="264">
        <f>SUM(F32:F34)</f>
        <v>908</v>
      </c>
      <c r="G30" s="264">
        <f>SUM(G31:G34)</f>
        <v>952</v>
      </c>
      <c r="H30" s="64"/>
    </row>
    <row r="31" spans="3:9" x14ac:dyDescent="0.2">
      <c r="C31" s="196" t="s">
        <v>247</v>
      </c>
      <c r="D31" s="312">
        <v>232</v>
      </c>
      <c r="E31" s="320"/>
      <c r="F31" s="312"/>
      <c r="G31" s="314"/>
      <c r="H31" s="65"/>
    </row>
    <row r="32" spans="3:9" x14ac:dyDescent="0.2">
      <c r="C32" s="196" t="s">
        <v>248</v>
      </c>
      <c r="D32" s="312">
        <v>802</v>
      </c>
      <c r="E32" s="312">
        <v>839</v>
      </c>
      <c r="F32" s="312">
        <v>840</v>
      </c>
      <c r="G32" s="314">
        <v>889</v>
      </c>
    </row>
    <row r="33" spans="2:9" x14ac:dyDescent="0.2">
      <c r="C33" s="196" t="s">
        <v>249</v>
      </c>
      <c r="D33" s="312">
        <v>65</v>
      </c>
      <c r="E33" s="312">
        <v>62</v>
      </c>
      <c r="F33" s="312">
        <v>47</v>
      </c>
      <c r="G33" s="314">
        <v>45</v>
      </c>
    </row>
    <row r="34" spans="2:9" x14ac:dyDescent="0.2">
      <c r="C34" s="196" t="s">
        <v>250</v>
      </c>
      <c r="D34" s="312">
        <v>25</v>
      </c>
      <c r="E34" s="312">
        <v>24</v>
      </c>
      <c r="F34" s="312">
        <v>21</v>
      </c>
      <c r="G34" s="314">
        <v>18</v>
      </c>
    </row>
    <row r="35" spans="2:9" x14ac:dyDescent="0.2">
      <c r="D35" s="311"/>
      <c r="E35" s="311"/>
      <c r="F35" s="311"/>
      <c r="G35" s="311"/>
    </row>
    <row r="36" spans="2:9" x14ac:dyDescent="0.2">
      <c r="D36" s="318"/>
      <c r="E36" s="318"/>
      <c r="F36" s="311"/>
      <c r="G36" s="311"/>
    </row>
    <row r="37" spans="2:9" x14ac:dyDescent="0.2">
      <c r="C37" s="63" t="s">
        <v>213</v>
      </c>
      <c r="D37" s="319">
        <f>SUM(D38:D41)</f>
        <v>204</v>
      </c>
      <c r="E37" s="319">
        <f>SUM(E38:E43)</f>
        <v>195</v>
      </c>
      <c r="F37" s="264">
        <f>SUM(F38:F43)</f>
        <v>213</v>
      </c>
      <c r="G37" s="264">
        <f>SUM(G38:G43)</f>
        <v>206</v>
      </c>
    </row>
    <row r="38" spans="2:9" x14ac:dyDescent="0.2">
      <c r="C38" s="196" t="s">
        <v>251</v>
      </c>
      <c r="D38" s="312">
        <v>20</v>
      </c>
      <c r="E38" s="320">
        <v>18</v>
      </c>
      <c r="F38" s="312">
        <v>20</v>
      </c>
      <c r="G38" s="314">
        <v>19</v>
      </c>
    </row>
    <row r="39" spans="2:9" x14ac:dyDescent="0.2">
      <c r="C39" s="196" t="s">
        <v>252</v>
      </c>
      <c r="D39" s="312">
        <v>116</v>
      </c>
      <c r="E39" s="320">
        <v>107</v>
      </c>
      <c r="F39" s="312">
        <v>103</v>
      </c>
      <c r="G39" s="314">
        <v>93</v>
      </c>
    </row>
    <row r="40" spans="2:9" x14ac:dyDescent="0.2">
      <c r="C40" s="196" t="s">
        <v>253</v>
      </c>
      <c r="D40" s="312">
        <v>6</v>
      </c>
      <c r="E40" s="320">
        <v>6</v>
      </c>
      <c r="F40" s="312">
        <v>6</v>
      </c>
      <c r="G40" s="314">
        <v>5</v>
      </c>
    </row>
    <row r="41" spans="2:9" x14ac:dyDescent="0.2">
      <c r="C41" s="196" t="s">
        <v>254</v>
      </c>
      <c r="D41" s="312">
        <v>62</v>
      </c>
      <c r="E41" s="320">
        <v>59</v>
      </c>
      <c r="F41" s="312">
        <v>62</v>
      </c>
      <c r="G41" s="314">
        <v>63</v>
      </c>
    </row>
    <row r="42" spans="2:9" s="63" customFormat="1" x14ac:dyDescent="0.2">
      <c r="C42" s="196" t="s">
        <v>255</v>
      </c>
      <c r="D42" s="321"/>
      <c r="E42" s="321"/>
      <c r="F42" s="312">
        <v>19</v>
      </c>
      <c r="G42" s="314">
        <v>21</v>
      </c>
      <c r="H42" s="196"/>
      <c r="I42" s="196"/>
    </row>
    <row r="43" spans="2:9" s="63" customFormat="1" x14ac:dyDescent="0.2">
      <c r="C43" s="196" t="s">
        <v>256</v>
      </c>
      <c r="D43" s="321"/>
      <c r="E43" s="321">
        <v>5</v>
      </c>
      <c r="F43" s="312">
        <v>3</v>
      </c>
      <c r="G43" s="314">
        <v>5</v>
      </c>
      <c r="H43" s="196"/>
      <c r="I43" s="196"/>
    </row>
    <row r="44" spans="2:9" x14ac:dyDescent="0.2">
      <c r="B44" s="56"/>
      <c r="C44" s="159"/>
      <c r="D44" s="229"/>
      <c r="E44" s="229"/>
      <c r="F44" s="229"/>
      <c r="G44" s="229"/>
    </row>
    <row r="46" spans="2:9" x14ac:dyDescent="0.2">
      <c r="B46" s="73" t="s">
        <v>277</v>
      </c>
    </row>
    <row r="47" spans="2:9" ht="14.25" x14ac:dyDescent="0.2">
      <c r="B47" s="322"/>
    </row>
    <row r="48" spans="2:9" ht="14.25" x14ac:dyDescent="0.2">
      <c r="B48" s="322"/>
    </row>
    <row r="49" spans="2:6" ht="14.25" x14ac:dyDescent="0.2">
      <c r="B49" s="322"/>
    </row>
    <row r="50" spans="2:6" x14ac:dyDescent="0.2">
      <c r="C50" s="323"/>
    </row>
    <row r="58" spans="2:6" x14ac:dyDescent="0.2">
      <c r="B58" s="122"/>
    </row>
    <row r="59" spans="2:6" x14ac:dyDescent="0.2">
      <c r="B59" s="122"/>
    </row>
    <row r="60" spans="2:6" x14ac:dyDescent="0.2">
      <c r="B60" s="391"/>
      <c r="C60" s="391"/>
      <c r="D60" s="391"/>
      <c r="E60" s="391"/>
      <c r="F60" s="391"/>
    </row>
  </sheetData>
  <customSheetViews>
    <customSheetView guid="{F1F7BD3E-FC2C-462F-A022-5270024FE9F6}" scale="60" showPageBreaks="1" view="pageBreakPreview">
      <selection activeCell="J47" sqref="J47"/>
      <pageMargins left="0.7" right="0.7" top="0.75" bottom="0.75" header="0.3" footer="0.3"/>
      <pageSetup scale="59" orientation="portrait" r:id="rId1"/>
    </customSheetView>
    <customSheetView guid="{2C045F60-6AB2-44F0-B91E-AB5C1A883BD2}" scale="60" showPageBreaks="1" printArea="1" hiddenRows="1" hiddenColumns="1" view="pageBreakPreview">
      <selection activeCell="J47" sqref="J47"/>
      <pageMargins left="0.7" right="0.7" top="0.75" bottom="0.75" header="0.3" footer="0.3"/>
      <pageSetup scale="59" orientation="portrait" r:id="rId2"/>
    </customSheetView>
  </customSheetViews>
  <mergeCells count="2">
    <mergeCell ref="B60:F60"/>
    <mergeCell ref="C8:G8"/>
  </mergeCells>
  <pageMargins left="0.7" right="0.7" top="0.75" bottom="0.75" header="0.3" footer="0.3"/>
  <pageSetup scale="56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676867" r:id="rId6">
          <objectPr defaultSize="0" autoPict="0" r:id="rId7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0</xdr:colOff>
                <xdr:row>3</xdr:row>
                <xdr:rowOff>47625</xdr:rowOff>
              </to>
            </anchor>
          </objectPr>
        </oleObject>
      </mc:Choice>
      <mc:Fallback>
        <oleObject progId="MSPhotoEd.3" shapeId="676867" r:id="rId6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I42"/>
  <sheetViews>
    <sheetView zoomScaleNormal="100" zoomScaleSheetLayoutView="100" workbookViewId="0">
      <selection activeCell="G4" sqref="G4"/>
    </sheetView>
  </sheetViews>
  <sheetFormatPr defaultColWidth="9.140625" defaultRowHeight="12.75" x14ac:dyDescent="0.2"/>
  <cols>
    <col min="1" max="1" width="9.140625" style="196"/>
    <col min="2" max="2" width="9.42578125" style="196" customWidth="1"/>
    <col min="3" max="3" width="49.5703125" style="196" customWidth="1"/>
    <col min="4" max="6" width="8.7109375" style="196" customWidth="1"/>
    <col min="7" max="7" width="8.7109375" style="63" customWidth="1"/>
    <col min="8" max="8" width="8.7109375" style="196" customWidth="1"/>
    <col min="9" max="9" width="9.5703125" style="196" customWidth="1"/>
    <col min="10" max="16384" width="9.140625" style="196"/>
  </cols>
  <sheetData>
    <row r="2" spans="2:9" ht="15" x14ac:dyDescent="0.25">
      <c r="H2" s="197" t="s">
        <v>328</v>
      </c>
    </row>
    <row r="4" spans="2:9" ht="15" x14ac:dyDescent="0.25">
      <c r="D4" s="197"/>
      <c r="E4" s="197"/>
      <c r="F4" s="197"/>
      <c r="G4" s="197"/>
      <c r="H4" s="197"/>
      <c r="I4" s="197"/>
    </row>
    <row r="7" spans="2:9" ht="15.75" x14ac:dyDescent="0.25">
      <c r="B7" s="324" t="s">
        <v>259</v>
      </c>
      <c r="C7" s="380" t="s">
        <v>307</v>
      </c>
      <c r="D7" s="380"/>
      <c r="E7" s="380"/>
      <c r="F7" s="380"/>
      <c r="G7" s="380"/>
      <c r="H7" s="380"/>
      <c r="I7" s="380"/>
    </row>
    <row r="8" spans="2:9" x14ac:dyDescent="0.2">
      <c r="C8" s="325"/>
      <c r="D8" s="392" t="s">
        <v>220</v>
      </c>
      <c r="E8" s="393"/>
      <c r="F8" s="393"/>
      <c r="G8" s="392" t="s">
        <v>221</v>
      </c>
      <c r="H8" s="393"/>
      <c r="I8" s="393"/>
    </row>
    <row r="9" spans="2:9" x14ac:dyDescent="0.2">
      <c r="C9" s="160"/>
      <c r="D9" s="326" t="s">
        <v>10</v>
      </c>
      <c r="E9" s="326" t="s">
        <v>13</v>
      </c>
      <c r="F9" s="321" t="s">
        <v>12</v>
      </c>
      <c r="G9" s="326" t="s">
        <v>10</v>
      </c>
      <c r="H9" s="321" t="s">
        <v>13</v>
      </c>
      <c r="I9" s="261" t="s">
        <v>12</v>
      </c>
    </row>
    <row r="10" spans="2:9" x14ac:dyDescent="0.2">
      <c r="C10" s="327"/>
      <c r="D10" s="329"/>
      <c r="E10" s="328"/>
      <c r="F10" s="330"/>
      <c r="G10" s="329"/>
      <c r="H10" s="328"/>
      <c r="I10" s="330"/>
    </row>
    <row r="11" spans="2:9" x14ac:dyDescent="0.2">
      <c r="C11" s="63" t="s">
        <v>199</v>
      </c>
      <c r="D11" s="331">
        <v>3593</v>
      </c>
      <c r="E11" s="331">
        <v>1894</v>
      </c>
      <c r="F11" s="332">
        <v>1699</v>
      </c>
      <c r="G11" s="331">
        <v>3634</v>
      </c>
      <c r="H11" s="331">
        <v>1921</v>
      </c>
      <c r="I11" s="332">
        <v>1713</v>
      </c>
    </row>
    <row r="12" spans="2:9" x14ac:dyDescent="0.2">
      <c r="C12" s="63"/>
      <c r="D12" s="333"/>
      <c r="E12" s="334"/>
      <c r="F12" s="335"/>
      <c r="G12" s="333"/>
      <c r="H12" s="334"/>
      <c r="I12" s="335"/>
    </row>
    <row r="13" spans="2:9" x14ac:dyDescent="0.2">
      <c r="C13" s="63" t="s">
        <v>200</v>
      </c>
      <c r="D13" s="336">
        <f t="shared" ref="D13:F13" si="0">SUM(D14+D15+D16+D17+D21)</f>
        <v>2472</v>
      </c>
      <c r="E13" s="336">
        <f t="shared" si="0"/>
        <v>1381</v>
      </c>
      <c r="F13" s="337">
        <f t="shared" si="0"/>
        <v>1091</v>
      </c>
      <c r="G13" s="336">
        <v>2476</v>
      </c>
      <c r="H13" s="336">
        <v>1396</v>
      </c>
      <c r="I13" s="337">
        <v>1080</v>
      </c>
    </row>
    <row r="14" spans="2:9" ht="14.25" customHeight="1" x14ac:dyDescent="0.2">
      <c r="C14" s="73" t="s">
        <v>201</v>
      </c>
      <c r="D14" s="339">
        <f t="shared" ref="D14:D34" si="1">E14+F14</f>
        <v>205</v>
      </c>
      <c r="E14" s="338">
        <v>188</v>
      </c>
      <c r="F14" s="340">
        <v>17</v>
      </c>
      <c r="G14" s="339">
        <v>209</v>
      </c>
      <c r="H14" s="338">
        <v>189</v>
      </c>
      <c r="I14" s="340">
        <v>20</v>
      </c>
    </row>
    <row r="15" spans="2:9" x14ac:dyDescent="0.2">
      <c r="C15" s="341" t="s">
        <v>202</v>
      </c>
      <c r="D15" s="339">
        <f t="shared" si="1"/>
        <v>796</v>
      </c>
      <c r="E15" s="338">
        <v>290</v>
      </c>
      <c r="F15" s="340">
        <v>506</v>
      </c>
      <c r="G15" s="339">
        <v>798</v>
      </c>
      <c r="H15" s="338">
        <v>286</v>
      </c>
      <c r="I15" s="340">
        <v>512</v>
      </c>
    </row>
    <row r="16" spans="2:9" x14ac:dyDescent="0.2">
      <c r="C16" s="343" t="s">
        <v>203</v>
      </c>
      <c r="D16" s="339">
        <f t="shared" si="1"/>
        <v>838</v>
      </c>
      <c r="E16" s="338">
        <v>615</v>
      </c>
      <c r="F16" s="340">
        <v>223</v>
      </c>
      <c r="G16" s="339">
        <v>840</v>
      </c>
      <c r="H16" s="338">
        <v>627</v>
      </c>
      <c r="I16" s="340">
        <v>213</v>
      </c>
    </row>
    <row r="17" spans="3:9" x14ac:dyDescent="0.2">
      <c r="C17" s="343" t="s">
        <v>204</v>
      </c>
      <c r="D17" s="339">
        <f t="shared" si="1"/>
        <v>538</v>
      </c>
      <c r="E17" s="344">
        <f>E18+E19+E20</f>
        <v>248</v>
      </c>
      <c r="F17" s="345">
        <f>F18+F19+F20</f>
        <v>290</v>
      </c>
      <c r="G17" s="339">
        <v>537</v>
      </c>
      <c r="H17" s="344">
        <v>254</v>
      </c>
      <c r="I17" s="345">
        <v>283</v>
      </c>
    </row>
    <row r="18" spans="3:9" x14ac:dyDescent="0.2">
      <c r="C18" s="346" t="s">
        <v>75</v>
      </c>
      <c r="D18" s="339">
        <f t="shared" si="1"/>
        <v>72</v>
      </c>
      <c r="E18" s="338">
        <v>56</v>
      </c>
      <c r="F18" s="340">
        <v>16</v>
      </c>
      <c r="G18" s="339">
        <v>69</v>
      </c>
      <c r="H18" s="347">
        <v>55</v>
      </c>
      <c r="I18" s="348">
        <v>14</v>
      </c>
    </row>
    <row r="19" spans="3:9" x14ac:dyDescent="0.2">
      <c r="C19" s="346" t="s">
        <v>205</v>
      </c>
      <c r="D19" s="339">
        <f t="shared" si="1"/>
        <v>216</v>
      </c>
      <c r="E19" s="338">
        <v>113</v>
      </c>
      <c r="F19" s="340">
        <v>103</v>
      </c>
      <c r="G19" s="339">
        <v>219</v>
      </c>
      <c r="H19" s="347">
        <v>118</v>
      </c>
      <c r="I19" s="348">
        <v>101</v>
      </c>
    </row>
    <row r="20" spans="3:9" x14ac:dyDescent="0.2">
      <c r="C20" s="346" t="s">
        <v>206</v>
      </c>
      <c r="D20" s="339">
        <f t="shared" si="1"/>
        <v>250</v>
      </c>
      <c r="E20" s="338">
        <v>79</v>
      </c>
      <c r="F20" s="340">
        <v>171</v>
      </c>
      <c r="G20" s="339">
        <v>249</v>
      </c>
      <c r="H20" s="347">
        <v>81</v>
      </c>
      <c r="I20" s="348">
        <v>168</v>
      </c>
    </row>
    <row r="21" spans="3:9" x14ac:dyDescent="0.2">
      <c r="C21" s="341" t="s">
        <v>207</v>
      </c>
      <c r="D21" s="339">
        <f t="shared" si="1"/>
        <v>95</v>
      </c>
      <c r="E21" s="338">
        <v>40</v>
      </c>
      <c r="F21" s="340">
        <v>55</v>
      </c>
      <c r="G21" s="339">
        <v>92</v>
      </c>
      <c r="H21" s="338">
        <v>40</v>
      </c>
      <c r="I21" s="340">
        <v>52</v>
      </c>
    </row>
    <row r="22" spans="3:9" x14ac:dyDescent="0.2">
      <c r="C22" s="73"/>
      <c r="D22" s="333"/>
      <c r="E22" s="338"/>
      <c r="F22" s="340"/>
      <c r="G22" s="333"/>
      <c r="H22" s="338"/>
      <c r="I22" s="340"/>
    </row>
    <row r="23" spans="3:9" x14ac:dyDescent="0.2">
      <c r="C23" s="63" t="s">
        <v>208</v>
      </c>
      <c r="D23" s="336">
        <f t="shared" ref="D23:F23" si="2">SUM(D24:D27)</f>
        <v>908</v>
      </c>
      <c r="E23" s="336">
        <f t="shared" si="2"/>
        <v>394</v>
      </c>
      <c r="F23" s="337">
        <f t="shared" si="2"/>
        <v>514</v>
      </c>
      <c r="G23" s="336">
        <v>952</v>
      </c>
      <c r="H23" s="336">
        <v>409</v>
      </c>
      <c r="I23" s="337">
        <v>543</v>
      </c>
    </row>
    <row r="24" spans="3:9" ht="12.75" customHeight="1" x14ac:dyDescent="0.2">
      <c r="C24" s="196" t="s">
        <v>209</v>
      </c>
      <c r="D24" s="339">
        <f>E24+F24</f>
        <v>840</v>
      </c>
      <c r="E24" s="338">
        <v>349</v>
      </c>
      <c r="F24" s="349">
        <v>491</v>
      </c>
      <c r="G24" s="339">
        <v>889</v>
      </c>
      <c r="H24" s="338">
        <v>367</v>
      </c>
      <c r="I24" s="349">
        <v>522</v>
      </c>
    </row>
    <row r="25" spans="3:9" x14ac:dyDescent="0.2">
      <c r="C25" s="73" t="s">
        <v>210</v>
      </c>
      <c r="D25" s="339">
        <f t="shared" ref="D25:D26" si="3">E25+F25</f>
        <v>47</v>
      </c>
      <c r="E25" s="338">
        <v>31</v>
      </c>
      <c r="F25" s="349">
        <v>16</v>
      </c>
      <c r="G25" s="339">
        <v>45</v>
      </c>
      <c r="H25" s="338">
        <v>30</v>
      </c>
      <c r="I25" s="349">
        <v>15</v>
      </c>
    </row>
    <row r="26" spans="3:9" x14ac:dyDescent="0.2">
      <c r="C26" s="73" t="s">
        <v>211</v>
      </c>
      <c r="D26" s="339">
        <f t="shared" si="3"/>
        <v>21</v>
      </c>
      <c r="E26" s="338">
        <v>14</v>
      </c>
      <c r="F26" s="349">
        <v>7</v>
      </c>
      <c r="G26" s="339">
        <v>18</v>
      </c>
      <c r="H26" s="338">
        <v>12</v>
      </c>
      <c r="I26" s="349">
        <v>6</v>
      </c>
    </row>
    <row r="27" spans="3:9" ht="14.25" x14ac:dyDescent="0.2">
      <c r="C27" s="73" t="s">
        <v>212</v>
      </c>
      <c r="D27" s="339"/>
      <c r="E27" s="350"/>
      <c r="F27" s="340"/>
      <c r="G27" s="339"/>
      <c r="H27" s="350"/>
      <c r="I27" s="340"/>
    </row>
    <row r="28" spans="3:9" x14ac:dyDescent="0.2">
      <c r="D28" s="333"/>
      <c r="E28" s="338"/>
      <c r="F28" s="340"/>
      <c r="G28" s="333"/>
      <c r="H28" s="338"/>
      <c r="I28" s="340"/>
    </row>
    <row r="29" spans="3:9" x14ac:dyDescent="0.2">
      <c r="C29" s="63" t="s">
        <v>213</v>
      </c>
      <c r="D29" s="333">
        <f t="shared" ref="D29:F29" si="4">SUM(D30:D34)</f>
        <v>194</v>
      </c>
      <c r="E29" s="338">
        <f t="shared" si="4"/>
        <v>104</v>
      </c>
      <c r="F29" s="340">
        <f t="shared" si="4"/>
        <v>90</v>
      </c>
      <c r="G29" s="333">
        <v>206</v>
      </c>
      <c r="H29" s="336">
        <v>116</v>
      </c>
      <c r="I29" s="351">
        <v>90</v>
      </c>
    </row>
    <row r="30" spans="3:9" x14ac:dyDescent="0.2">
      <c r="C30" s="196" t="s">
        <v>214</v>
      </c>
      <c r="D30" s="339">
        <f t="shared" si="1"/>
        <v>20</v>
      </c>
      <c r="E30" s="338">
        <v>7</v>
      </c>
      <c r="F30" s="340">
        <v>13</v>
      </c>
      <c r="G30" s="339">
        <v>19</v>
      </c>
      <c r="H30" s="338">
        <v>7</v>
      </c>
      <c r="I30" s="340">
        <v>12</v>
      </c>
    </row>
    <row r="31" spans="3:9" x14ac:dyDescent="0.2">
      <c r="C31" s="196" t="s">
        <v>215</v>
      </c>
      <c r="D31" s="339">
        <f t="shared" si="1"/>
        <v>62</v>
      </c>
      <c r="E31" s="338">
        <v>47</v>
      </c>
      <c r="F31" s="340">
        <v>15</v>
      </c>
      <c r="G31" s="339">
        <v>63</v>
      </c>
      <c r="H31" s="338">
        <v>46</v>
      </c>
      <c r="I31" s="340">
        <v>17</v>
      </c>
    </row>
    <row r="32" spans="3:9" s="63" customFormat="1" x14ac:dyDescent="0.2">
      <c r="C32" s="196" t="s">
        <v>216</v>
      </c>
      <c r="D32" s="339">
        <f t="shared" si="1"/>
        <v>103</v>
      </c>
      <c r="E32" s="338">
        <v>43</v>
      </c>
      <c r="F32" s="340">
        <v>60</v>
      </c>
      <c r="G32" s="339">
        <v>93</v>
      </c>
      <c r="H32" s="338">
        <v>39</v>
      </c>
      <c r="I32" s="340">
        <v>54</v>
      </c>
    </row>
    <row r="33" spans="3:9" x14ac:dyDescent="0.2">
      <c r="C33" s="196" t="s">
        <v>217</v>
      </c>
      <c r="D33" s="339">
        <f t="shared" si="1"/>
        <v>6</v>
      </c>
      <c r="E33" s="338">
        <v>5</v>
      </c>
      <c r="F33" s="340">
        <v>1</v>
      </c>
      <c r="G33" s="339">
        <v>5</v>
      </c>
      <c r="H33" s="338">
        <v>4</v>
      </c>
      <c r="I33" s="340">
        <v>1</v>
      </c>
    </row>
    <row r="34" spans="3:9" x14ac:dyDescent="0.2">
      <c r="C34" s="73" t="s">
        <v>218</v>
      </c>
      <c r="D34" s="339">
        <f t="shared" si="1"/>
        <v>3</v>
      </c>
      <c r="E34" s="338">
        <v>2</v>
      </c>
      <c r="F34" s="340">
        <v>1</v>
      </c>
      <c r="G34" s="339">
        <v>5</v>
      </c>
      <c r="H34" s="338">
        <v>4</v>
      </c>
      <c r="I34" s="340">
        <v>1</v>
      </c>
    </row>
    <row r="35" spans="3:9" x14ac:dyDescent="0.2">
      <c r="C35" s="73" t="s">
        <v>222</v>
      </c>
      <c r="D35" s="354" t="s">
        <v>257</v>
      </c>
      <c r="E35" s="353" t="s">
        <v>257</v>
      </c>
      <c r="F35" s="355" t="s">
        <v>257</v>
      </c>
      <c r="G35" s="354">
        <v>21</v>
      </c>
      <c r="H35" s="353">
        <v>16</v>
      </c>
      <c r="I35" s="355">
        <v>5</v>
      </c>
    </row>
    <row r="36" spans="3:9" x14ac:dyDescent="0.2">
      <c r="C36" s="160"/>
      <c r="D36" s="357"/>
      <c r="E36" s="356"/>
      <c r="F36" s="358"/>
      <c r="G36" s="359"/>
      <c r="H36" s="360"/>
      <c r="I36" s="361"/>
    </row>
    <row r="37" spans="3:9" x14ac:dyDescent="0.2">
      <c r="C37" s="362"/>
      <c r="D37" s="56"/>
      <c r="E37" s="56"/>
      <c r="F37" s="56"/>
      <c r="G37" s="97"/>
      <c r="H37" s="56"/>
      <c r="I37" s="56"/>
    </row>
    <row r="38" spans="3:9" x14ac:dyDescent="0.2">
      <c r="C38" s="101" t="s">
        <v>219</v>
      </c>
      <c r="G38" s="352"/>
      <c r="H38" s="342"/>
      <c r="I38" s="342"/>
    </row>
    <row r="41" spans="3:9" x14ac:dyDescent="0.2">
      <c r="C41" s="122"/>
    </row>
    <row r="42" spans="3:9" x14ac:dyDescent="0.2">
      <c r="C42" s="57"/>
      <c r="D42" s="57"/>
      <c r="E42" s="57"/>
      <c r="F42" s="57"/>
      <c r="G42" s="57"/>
      <c r="H42" s="57"/>
      <c r="I42" s="57"/>
    </row>
  </sheetData>
  <customSheetViews>
    <customSheetView guid="{F1F7BD3E-FC2C-462F-A022-5270024FE9F6}" scale="60" showPageBreaks="1" view="pageBreakPreview">
      <selection activeCell="T19" sqref="T19"/>
      <pageMargins left="0.7" right="0.7" top="0.75" bottom="0.75" header="0.3" footer="0.3"/>
      <pageSetup scale="56" orientation="portrait" r:id="rId1"/>
    </customSheetView>
    <customSheetView guid="{2C045F60-6AB2-44F0-B91E-AB5C1A883BD2}" scale="60" showPageBreaks="1" printArea="1" hiddenRows="1" hiddenColumns="1" view="pageBreakPreview">
      <selection activeCell="T19" sqref="T19"/>
      <pageMargins left="0.7" right="0.7" top="0.75" bottom="0.75" header="0.3" footer="0.3"/>
      <pageSetup scale="56" orientation="portrait" r:id="rId2"/>
    </customSheetView>
  </customSheetViews>
  <mergeCells count="3">
    <mergeCell ref="D8:F8"/>
    <mergeCell ref="G8:I8"/>
    <mergeCell ref="C7:I7"/>
  </mergeCells>
  <pageMargins left="0.7" right="0.7" top="0.75" bottom="0.75" header="0.3" footer="0.3"/>
  <pageSetup scale="50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675843" r:id="rId6">
          <objectPr defaultSize="0" autoPict="0" r:id="rId7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47625</xdr:colOff>
                <xdr:row>3</xdr:row>
                <xdr:rowOff>19050</xdr:rowOff>
              </to>
            </anchor>
          </objectPr>
        </oleObject>
      </mc:Choice>
      <mc:Fallback>
        <oleObject progId="MSPhotoEd.3" shapeId="675843" r:id="rId6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4"/>
  <sheetViews>
    <sheetView zoomScaleNormal="100" workbookViewId="0">
      <selection activeCell="L31" sqref="L31"/>
    </sheetView>
  </sheetViews>
  <sheetFormatPr defaultRowHeight="12.75" x14ac:dyDescent="0.2"/>
  <cols>
    <col min="1" max="1" width="9.42578125" style="376" customWidth="1"/>
    <col min="2" max="2" width="55.5703125" style="376" customWidth="1"/>
    <col min="3" max="3" width="10.42578125" style="376" customWidth="1"/>
    <col min="4" max="4" width="9.140625" style="376"/>
    <col min="5" max="5" width="10.42578125" style="376" customWidth="1"/>
    <col min="6" max="7" width="0" style="376" hidden="1" customWidth="1"/>
    <col min="8" max="16384" width="9.140625" style="376"/>
  </cols>
  <sheetData>
    <row r="2" spans="1:9" ht="15" x14ac:dyDescent="0.25">
      <c r="E2" s="377" t="s">
        <v>328</v>
      </c>
    </row>
    <row r="4" spans="1:9" ht="15" x14ac:dyDescent="0.25">
      <c r="B4" s="377"/>
      <c r="C4" s="377"/>
      <c r="D4" s="56"/>
    </row>
    <row r="5" spans="1:9" x14ac:dyDescent="0.2">
      <c r="D5" s="56"/>
    </row>
    <row r="6" spans="1:9" x14ac:dyDescent="0.2">
      <c r="D6" s="56"/>
    </row>
    <row r="7" spans="1:9" ht="15.75" x14ac:dyDescent="0.25">
      <c r="A7" s="131" t="s">
        <v>332</v>
      </c>
      <c r="B7" s="380" t="s">
        <v>333</v>
      </c>
      <c r="C7" s="380"/>
      <c r="D7" s="380"/>
      <c r="E7" s="380"/>
    </row>
    <row r="8" spans="1:9" x14ac:dyDescent="0.2">
      <c r="D8" s="56"/>
    </row>
    <row r="9" spans="1:9" x14ac:dyDescent="0.2">
      <c r="B9" s="56"/>
      <c r="C9" s="56"/>
      <c r="D9" s="56"/>
    </row>
    <row r="10" spans="1:9" x14ac:dyDescent="0.2">
      <c r="B10" s="401" t="s">
        <v>334</v>
      </c>
      <c r="C10" s="392" t="s">
        <v>335</v>
      </c>
      <c r="D10" s="393"/>
      <c r="E10" s="402"/>
    </row>
    <row r="11" spans="1:9" x14ac:dyDescent="0.2">
      <c r="B11" s="403"/>
      <c r="C11" s="379" t="s">
        <v>10</v>
      </c>
      <c r="D11" s="321" t="s">
        <v>13</v>
      </c>
      <c r="E11" s="321" t="s">
        <v>12</v>
      </c>
    </row>
    <row r="12" spans="1:9" x14ac:dyDescent="0.2">
      <c r="B12" s="404"/>
      <c r="D12" s="328"/>
      <c r="E12" s="330"/>
      <c r="I12" s="153"/>
    </row>
    <row r="13" spans="1:9" x14ac:dyDescent="0.2">
      <c r="B13" s="405" t="s">
        <v>199</v>
      </c>
      <c r="C13" s="406">
        <f>SUM(C16:C37)</f>
        <v>3591</v>
      </c>
      <c r="D13" s="407">
        <f>SUM(D16:D37)</f>
        <v>1927</v>
      </c>
      <c r="E13" s="408">
        <f>SUM(E16:E37)</f>
        <v>1664</v>
      </c>
    </row>
    <row r="14" spans="1:9" x14ac:dyDescent="0.2">
      <c r="B14" s="405"/>
      <c r="D14" s="409"/>
      <c r="E14" s="410"/>
    </row>
    <row r="15" spans="1:9" x14ac:dyDescent="0.2">
      <c r="B15" s="405" t="s">
        <v>200</v>
      </c>
      <c r="C15" s="411"/>
      <c r="D15" s="411"/>
      <c r="E15" s="412"/>
    </row>
    <row r="16" spans="1:9" ht="14.25" customHeight="1" x14ac:dyDescent="0.2">
      <c r="B16" s="335" t="s">
        <v>336</v>
      </c>
      <c r="C16" s="406">
        <f>SUM(D16:E16)</f>
        <v>244</v>
      </c>
      <c r="D16" s="353">
        <v>190</v>
      </c>
      <c r="E16" s="355">
        <v>54</v>
      </c>
    </row>
    <row r="17" spans="2:5" ht="15" customHeight="1" x14ac:dyDescent="0.2">
      <c r="B17" s="335" t="s">
        <v>337</v>
      </c>
      <c r="C17" s="406">
        <f t="shared" ref="C17:C37" si="0">SUM(D17:E17)</f>
        <v>256</v>
      </c>
      <c r="D17" s="353">
        <v>113</v>
      </c>
      <c r="E17" s="355">
        <v>143</v>
      </c>
    </row>
    <row r="18" spans="2:5" ht="27.75" customHeight="1" x14ac:dyDescent="0.2">
      <c r="B18" s="413" t="s">
        <v>338</v>
      </c>
      <c r="C18" s="406">
        <f t="shared" si="0"/>
        <v>836</v>
      </c>
      <c r="D18" s="353">
        <v>639</v>
      </c>
      <c r="E18" s="355">
        <v>197</v>
      </c>
    </row>
    <row r="19" spans="2:5" ht="29.25" customHeight="1" x14ac:dyDescent="0.2">
      <c r="B19" s="413" t="s">
        <v>339</v>
      </c>
      <c r="C19" s="406">
        <f t="shared" si="0"/>
        <v>214</v>
      </c>
      <c r="D19" s="353">
        <v>114</v>
      </c>
      <c r="E19" s="355">
        <v>100</v>
      </c>
    </row>
    <row r="20" spans="2:5" ht="16.5" customHeight="1" x14ac:dyDescent="0.2">
      <c r="B20" s="413" t="s">
        <v>340</v>
      </c>
      <c r="C20" s="406">
        <f t="shared" si="0"/>
        <v>113</v>
      </c>
      <c r="D20" s="353">
        <v>70</v>
      </c>
      <c r="E20" s="355">
        <v>43</v>
      </c>
    </row>
    <row r="21" spans="2:5" ht="16.5" customHeight="1" x14ac:dyDescent="0.2">
      <c r="B21" s="335" t="s">
        <v>341</v>
      </c>
      <c r="C21" s="406">
        <f t="shared" si="0"/>
        <v>442</v>
      </c>
      <c r="D21" s="353">
        <v>180</v>
      </c>
      <c r="E21" s="355">
        <v>262</v>
      </c>
    </row>
    <row r="22" spans="2:5" ht="16.5" customHeight="1" x14ac:dyDescent="0.2">
      <c r="B22" s="335" t="s">
        <v>342</v>
      </c>
      <c r="C22" s="406">
        <f t="shared" si="0"/>
        <v>1023</v>
      </c>
      <c r="D22" s="353">
        <v>374</v>
      </c>
      <c r="E22" s="355">
        <v>649</v>
      </c>
    </row>
    <row r="23" spans="2:5" ht="28.5" customHeight="1" x14ac:dyDescent="0.2">
      <c r="B23" s="414" t="s">
        <v>343</v>
      </c>
      <c r="C23" s="406">
        <f t="shared" si="0"/>
        <v>180</v>
      </c>
      <c r="D23" s="353">
        <v>49</v>
      </c>
      <c r="E23" s="355">
        <v>131</v>
      </c>
    </row>
    <row r="24" spans="2:5" ht="16.5" customHeight="1" x14ac:dyDescent="0.2">
      <c r="B24" s="335"/>
      <c r="C24" s="406"/>
      <c r="D24" s="353"/>
      <c r="E24" s="355"/>
    </row>
    <row r="25" spans="2:5" ht="16.5" customHeight="1" x14ac:dyDescent="0.2">
      <c r="B25" s="405" t="s">
        <v>208</v>
      </c>
      <c r="C25" s="406"/>
      <c r="D25" s="353"/>
      <c r="E25" s="355"/>
    </row>
    <row r="26" spans="2:5" ht="16.5" customHeight="1" x14ac:dyDescent="0.2">
      <c r="B26" s="335"/>
      <c r="C26" s="406"/>
      <c r="D26" s="353"/>
      <c r="E26" s="355"/>
    </row>
    <row r="27" spans="2:5" ht="16.5" customHeight="1" x14ac:dyDescent="0.2">
      <c r="B27" s="335" t="s">
        <v>210</v>
      </c>
      <c r="C27" s="406">
        <f t="shared" si="0"/>
        <v>46</v>
      </c>
      <c r="D27" s="353">
        <v>34</v>
      </c>
      <c r="E27" s="355">
        <v>12</v>
      </c>
    </row>
    <row r="28" spans="2:5" ht="16.5" customHeight="1" x14ac:dyDescent="0.2">
      <c r="B28" s="335" t="s">
        <v>211</v>
      </c>
      <c r="C28" s="406">
        <f t="shared" si="0"/>
        <v>73</v>
      </c>
      <c r="D28" s="353">
        <v>57</v>
      </c>
      <c r="E28" s="355">
        <v>16</v>
      </c>
    </row>
    <row r="29" spans="2:5" ht="16.5" customHeight="1" x14ac:dyDescent="0.2">
      <c r="B29" s="335"/>
      <c r="C29" s="406"/>
      <c r="D29" s="353"/>
      <c r="E29" s="355"/>
    </row>
    <row r="30" spans="2:5" ht="16.5" customHeight="1" x14ac:dyDescent="0.2">
      <c r="B30" s="335"/>
      <c r="C30" s="406"/>
      <c r="D30" s="353"/>
      <c r="E30" s="355"/>
    </row>
    <row r="31" spans="2:5" ht="16.5" customHeight="1" x14ac:dyDescent="0.2">
      <c r="B31" s="405" t="s">
        <v>213</v>
      </c>
      <c r="C31" s="406"/>
      <c r="D31" s="353"/>
      <c r="E31" s="355"/>
    </row>
    <row r="32" spans="2:5" ht="16.5" customHeight="1" x14ac:dyDescent="0.2">
      <c r="B32" s="335" t="s">
        <v>214</v>
      </c>
      <c r="C32" s="406">
        <f t="shared" si="0"/>
        <v>17</v>
      </c>
      <c r="D32" s="353">
        <v>6</v>
      </c>
      <c r="E32" s="355">
        <v>11</v>
      </c>
    </row>
    <row r="33" spans="2:5" ht="16.5" customHeight="1" x14ac:dyDescent="0.2">
      <c r="B33" s="335" t="s">
        <v>215</v>
      </c>
      <c r="C33" s="406">
        <f t="shared" si="0"/>
        <v>55</v>
      </c>
      <c r="D33" s="353">
        <v>41</v>
      </c>
      <c r="E33" s="355">
        <v>14</v>
      </c>
    </row>
    <row r="34" spans="2:5" s="63" customFormat="1" ht="16.5" customHeight="1" x14ac:dyDescent="0.2">
      <c r="B34" s="335" t="s">
        <v>216</v>
      </c>
      <c r="C34" s="406">
        <f t="shared" si="0"/>
        <v>60</v>
      </c>
      <c r="D34" s="353">
        <v>38</v>
      </c>
      <c r="E34" s="355">
        <v>22</v>
      </c>
    </row>
    <row r="35" spans="2:5" ht="16.5" customHeight="1" x14ac:dyDescent="0.2">
      <c r="B35" s="335" t="s">
        <v>344</v>
      </c>
      <c r="C35" s="406">
        <f t="shared" si="0"/>
        <v>6</v>
      </c>
      <c r="D35" s="353">
        <v>5</v>
      </c>
      <c r="E35" s="355">
        <v>1</v>
      </c>
    </row>
    <row r="36" spans="2:5" ht="16.5" customHeight="1" x14ac:dyDescent="0.2">
      <c r="B36" s="335" t="s">
        <v>345</v>
      </c>
      <c r="C36" s="406">
        <f t="shared" si="0"/>
        <v>4</v>
      </c>
      <c r="D36" s="353">
        <v>2</v>
      </c>
      <c r="E36" s="355">
        <v>2</v>
      </c>
    </row>
    <row r="37" spans="2:5" ht="16.5" customHeight="1" x14ac:dyDescent="0.2">
      <c r="B37" s="335" t="s">
        <v>222</v>
      </c>
      <c r="C37" s="406">
        <f t="shared" si="0"/>
        <v>22</v>
      </c>
      <c r="D37" s="353">
        <v>15</v>
      </c>
      <c r="E37" s="355">
        <v>7</v>
      </c>
    </row>
    <row r="38" spans="2:5" ht="16.5" customHeight="1" x14ac:dyDescent="0.2">
      <c r="B38" s="358"/>
      <c r="C38" s="359"/>
      <c r="D38" s="360"/>
      <c r="E38" s="361"/>
    </row>
    <row r="39" spans="2:5" ht="16.5" customHeight="1" x14ac:dyDescent="0.2">
      <c r="B39" s="56"/>
      <c r="C39" s="56"/>
      <c r="D39" s="56"/>
    </row>
    <row r="40" spans="2:5" ht="16.5" customHeight="1" x14ac:dyDescent="0.2">
      <c r="B40" s="415" t="s">
        <v>346</v>
      </c>
      <c r="C40" s="153"/>
      <c r="D40" s="56"/>
    </row>
    <row r="41" spans="2:5" x14ac:dyDescent="0.2">
      <c r="D41" s="56"/>
    </row>
    <row r="42" spans="2:5" x14ac:dyDescent="0.2">
      <c r="D42" s="56"/>
    </row>
    <row r="44" spans="2:5" x14ac:dyDescent="0.2">
      <c r="B44" s="378"/>
      <c r="C44" s="378"/>
      <c r="D44" s="56"/>
    </row>
  </sheetData>
  <mergeCells count="2">
    <mergeCell ref="C10:E10"/>
    <mergeCell ref="B7:E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693249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152400</xdr:rowOff>
              </from>
              <to>
                <xdr:col>1</xdr:col>
                <xdr:colOff>0</xdr:colOff>
                <xdr:row>3</xdr:row>
                <xdr:rowOff>85725</xdr:rowOff>
              </to>
            </anchor>
          </objectPr>
        </oleObject>
      </mc:Choice>
      <mc:Fallback>
        <oleObject progId="MSPhotoEd.3" shapeId="693249" r:id="rId4"/>
      </mc:Fallback>
    </mc:AlternateContent>
    <mc:AlternateContent xmlns:mc="http://schemas.openxmlformats.org/markup-compatibility/2006">
      <mc:Choice Requires="x14">
        <oleObject progId="MSPhotoEd.3" shapeId="693250" r:id="rId6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152400</xdr:rowOff>
              </from>
              <to>
                <xdr:col>1</xdr:col>
                <xdr:colOff>0</xdr:colOff>
                <xdr:row>3</xdr:row>
                <xdr:rowOff>85725</xdr:rowOff>
              </to>
            </anchor>
          </objectPr>
        </oleObject>
      </mc:Choice>
      <mc:Fallback>
        <oleObject progId="MSPhotoEd.3" shapeId="693250" r:id="rId6"/>
      </mc:Fallback>
    </mc:AlternateContent>
    <mc:AlternateContent xmlns:mc="http://schemas.openxmlformats.org/markup-compatibility/2006">
      <mc:Choice Requires="x14">
        <oleObject progId="MSPhotoEd.3" shapeId="693251" r:id="rId7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619125</xdr:colOff>
                <xdr:row>2</xdr:row>
                <xdr:rowOff>123825</xdr:rowOff>
              </to>
            </anchor>
          </objectPr>
        </oleObject>
      </mc:Choice>
      <mc:Fallback>
        <oleObject progId="MSPhotoEd.3" shapeId="693251" r:id="rId7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17"/>
  <sheetViews>
    <sheetView zoomScaleNormal="100" zoomScaleSheetLayoutView="120" workbookViewId="0">
      <selection activeCell="I26" sqref="I26"/>
    </sheetView>
  </sheetViews>
  <sheetFormatPr defaultRowHeight="12.75" x14ac:dyDescent="0.2"/>
  <cols>
    <col min="1" max="2" width="9.140625" style="284"/>
    <col min="3" max="3" width="26.5703125" style="284" customWidth="1"/>
    <col min="4" max="4" width="16.140625" style="284" customWidth="1"/>
    <col min="5" max="5" width="13.85546875" style="284" customWidth="1"/>
    <col min="6" max="6" width="9.7109375" style="284" customWidth="1"/>
    <col min="7" max="7" width="8.140625" style="284" customWidth="1"/>
    <col min="8" max="8" width="9.42578125" style="284" customWidth="1"/>
    <col min="9" max="9" width="7.140625" style="284" customWidth="1"/>
    <col min="10" max="16384" width="9.140625" style="284"/>
  </cols>
  <sheetData>
    <row r="1" spans="1:9" x14ac:dyDescent="0.2">
      <c r="A1" s="73"/>
    </row>
    <row r="2" spans="1:9" ht="25.5" customHeight="1" x14ac:dyDescent="0.25">
      <c r="H2" s="375" t="s">
        <v>328</v>
      </c>
    </row>
    <row r="3" spans="1:9" ht="25.5" customHeight="1" x14ac:dyDescent="0.25">
      <c r="B3" s="364"/>
      <c r="H3" s="375"/>
    </row>
    <row r="4" spans="1:9" ht="25.5" customHeight="1" x14ac:dyDescent="0.25">
      <c r="B4" s="364" t="s">
        <v>331</v>
      </c>
      <c r="C4" s="394" t="s">
        <v>284</v>
      </c>
      <c r="D4" s="394"/>
      <c r="E4" s="394"/>
      <c r="F4" s="394"/>
      <c r="G4" s="394"/>
      <c r="H4" s="394"/>
      <c r="I4" s="394"/>
    </row>
    <row r="5" spans="1:9" ht="24.75" customHeight="1" x14ac:dyDescent="0.2">
      <c r="C5" s="396"/>
      <c r="D5" s="400" t="s">
        <v>293</v>
      </c>
      <c r="E5" s="400"/>
      <c r="F5" s="400"/>
      <c r="G5" s="400"/>
      <c r="H5" s="365"/>
      <c r="I5" s="365"/>
    </row>
    <row r="6" spans="1:9" x14ac:dyDescent="0.2">
      <c r="B6" s="56"/>
      <c r="C6" s="397"/>
      <c r="D6" s="366" t="s">
        <v>294</v>
      </c>
      <c r="E6" s="366" t="s">
        <v>295</v>
      </c>
      <c r="F6" s="395" t="s">
        <v>309</v>
      </c>
      <c r="G6" s="395"/>
      <c r="H6" s="395" t="s">
        <v>326</v>
      </c>
      <c r="I6" s="395"/>
    </row>
    <row r="7" spans="1:9" x14ac:dyDescent="0.2">
      <c r="B7" s="56"/>
      <c r="C7" s="367" t="s">
        <v>278</v>
      </c>
      <c r="D7" s="368" t="s">
        <v>291</v>
      </c>
      <c r="E7" s="368" t="s">
        <v>292</v>
      </c>
      <c r="F7" s="399">
        <v>3579</v>
      </c>
      <c r="G7" s="399"/>
      <c r="I7" s="369">
        <v>3591</v>
      </c>
    </row>
    <row r="8" spans="1:9" x14ac:dyDescent="0.2">
      <c r="B8" s="56"/>
      <c r="C8" s="367"/>
      <c r="D8" s="368"/>
      <c r="E8" s="368"/>
      <c r="F8" s="369"/>
      <c r="G8" s="369"/>
      <c r="H8" s="369"/>
      <c r="I8" s="369"/>
    </row>
    <row r="9" spans="1:9" x14ac:dyDescent="0.2">
      <c r="B9" s="56"/>
      <c r="C9" s="367" t="s">
        <v>279</v>
      </c>
      <c r="D9" s="368" t="s">
        <v>285</v>
      </c>
      <c r="E9" s="368" t="s">
        <v>288</v>
      </c>
      <c r="F9" s="369"/>
      <c r="G9" s="369">
        <v>1842</v>
      </c>
      <c r="H9" s="369"/>
      <c r="I9" s="369">
        <v>2167</v>
      </c>
    </row>
    <row r="10" spans="1:9" x14ac:dyDescent="0.2">
      <c r="B10" s="56"/>
      <c r="C10" s="367"/>
      <c r="D10" s="368"/>
      <c r="E10" s="368"/>
      <c r="F10" s="369"/>
      <c r="G10" s="369"/>
      <c r="H10" s="369"/>
      <c r="I10" s="369"/>
    </row>
    <row r="11" spans="1:9" x14ac:dyDescent="0.2">
      <c r="B11" s="56"/>
      <c r="C11" s="367" t="s">
        <v>280</v>
      </c>
      <c r="D11" s="368" t="s">
        <v>286</v>
      </c>
      <c r="E11" s="368" t="s">
        <v>289</v>
      </c>
      <c r="F11" s="369"/>
      <c r="G11" s="369">
        <v>489</v>
      </c>
      <c r="H11" s="369"/>
      <c r="I11" s="369">
        <v>584</v>
      </c>
    </row>
    <row r="12" spans="1:9" x14ac:dyDescent="0.2">
      <c r="B12" s="56"/>
      <c r="C12" s="367"/>
      <c r="D12" s="368"/>
      <c r="E12" s="368"/>
      <c r="F12" s="369"/>
      <c r="G12" s="369"/>
      <c r="H12" s="369"/>
      <c r="I12" s="369"/>
    </row>
    <row r="13" spans="1:9" x14ac:dyDescent="0.2">
      <c r="B13" s="56"/>
      <c r="C13" s="370" t="s">
        <v>10</v>
      </c>
      <c r="D13" s="371" t="s">
        <v>287</v>
      </c>
      <c r="E13" s="371" t="s">
        <v>290</v>
      </c>
      <c r="F13" s="372"/>
      <c r="G13" s="372">
        <f>SUM(F7:G11)</f>
        <v>5910</v>
      </c>
      <c r="H13" s="372"/>
      <c r="I13" s="372">
        <f>SUM(H7:I11)</f>
        <v>6342</v>
      </c>
    </row>
    <row r="14" spans="1:9" x14ac:dyDescent="0.2">
      <c r="C14" s="373"/>
      <c r="D14" s="373"/>
      <c r="E14" s="373"/>
    </row>
    <row r="15" spans="1:9" x14ac:dyDescent="0.2">
      <c r="C15" s="370" t="s">
        <v>325</v>
      </c>
      <c r="D15" s="370"/>
      <c r="E15" s="370"/>
    </row>
    <row r="16" spans="1:9" ht="39" customHeight="1" x14ac:dyDescent="0.2">
      <c r="C16" s="398" t="s">
        <v>303</v>
      </c>
      <c r="D16" s="398"/>
      <c r="E16" s="398"/>
      <c r="F16" s="374"/>
    </row>
    <row r="17" spans="3:3" x14ac:dyDescent="0.2">
      <c r="C17" s="284" t="s">
        <v>327</v>
      </c>
    </row>
  </sheetData>
  <customSheetViews>
    <customSheetView guid="{F1F7BD3E-FC2C-462F-A022-5270024FE9F6}" scale="83" showPageBreaks="1" printArea="1" view="pageBreakPreview">
      <selection activeCell="I11" sqref="I11"/>
      <pageMargins left="0.7" right="0.7" top="0.75" bottom="0.75" header="0.3" footer="0.3"/>
      <pageSetup scale="75" orientation="portrait" r:id="rId1"/>
    </customSheetView>
    <customSheetView guid="{2C045F60-6AB2-44F0-B91E-AB5C1A883BD2}" scale="83" showPageBreaks="1" printArea="1" view="pageBreakPreview">
      <selection activeCell="L39" sqref="L39"/>
      <pageMargins left="0.7" right="0.7" top="0.75" bottom="0.75" header="0.3" footer="0.3"/>
      <pageSetup scale="86" orientation="portrait" r:id="rId2"/>
    </customSheetView>
  </customSheetViews>
  <mergeCells count="7">
    <mergeCell ref="C4:I4"/>
    <mergeCell ref="H6:I6"/>
    <mergeCell ref="C5:C6"/>
    <mergeCell ref="C16:E16"/>
    <mergeCell ref="F6:G6"/>
    <mergeCell ref="F7:G7"/>
    <mergeCell ref="D5:G5"/>
  </mergeCells>
  <pageMargins left="0.7" right="0.7" top="0.75" bottom="0.75" header="0.3" footer="0.3"/>
  <pageSetup scale="75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692225" r:id="rId6">
          <objectPr defaultSize="0" autoPict="0" r:id="rId7">
            <anchor moveWithCells="1" sizeWithCells="1">
              <from>
                <xdr:col>0</xdr:col>
                <xdr:colOff>38100</xdr:colOff>
                <xdr:row>0</xdr:row>
                <xdr:rowOff>57150</xdr:rowOff>
              </from>
              <to>
                <xdr:col>1</xdr:col>
                <xdr:colOff>123825</xdr:colOff>
                <xdr:row>2</xdr:row>
                <xdr:rowOff>104775</xdr:rowOff>
              </to>
            </anchor>
          </objectPr>
        </oleObject>
      </mc:Choice>
      <mc:Fallback>
        <oleObject progId="MSPhotoEd.3" shapeId="6922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M55"/>
  <sheetViews>
    <sheetView zoomScaleNormal="100" zoomScaleSheetLayoutView="100" workbookViewId="0">
      <selection activeCell="K2" sqref="K2"/>
    </sheetView>
  </sheetViews>
  <sheetFormatPr defaultRowHeight="12.75" x14ac:dyDescent="0.2"/>
  <cols>
    <col min="1" max="1" width="9.140625" style="54"/>
    <col min="2" max="2" width="8" style="54" customWidth="1"/>
    <col min="3" max="3" width="29" style="54" customWidth="1"/>
    <col min="4" max="4" width="14.85546875" style="54" customWidth="1"/>
    <col min="5" max="8" width="11.5703125" style="54" customWidth="1"/>
    <col min="9" max="9" width="9.28515625" style="54" customWidth="1"/>
    <col min="10" max="10" width="11" style="54" customWidth="1"/>
    <col min="11" max="16384" width="9.140625" style="54"/>
  </cols>
  <sheetData>
    <row r="4" spans="2:13" ht="15" customHeight="1" x14ac:dyDescent="0.25">
      <c r="F4" s="106"/>
      <c r="G4" s="381" t="s">
        <v>328</v>
      </c>
      <c r="H4" s="381"/>
      <c r="I4" s="381"/>
      <c r="J4" s="381"/>
      <c r="K4" s="381"/>
    </row>
    <row r="5" spans="2:13" ht="9" customHeight="1" x14ac:dyDescent="0.2"/>
    <row r="6" spans="2:13" ht="12.75" customHeight="1" x14ac:dyDescent="0.25">
      <c r="E6" s="62"/>
      <c r="F6" s="62"/>
      <c r="G6" s="62"/>
      <c r="H6" s="62"/>
    </row>
    <row r="7" spans="2:13" ht="12.75" customHeight="1" x14ac:dyDescent="0.25">
      <c r="C7" s="62"/>
      <c r="D7" s="62"/>
      <c r="E7" s="62"/>
      <c r="F7" s="62"/>
      <c r="G7" s="62"/>
      <c r="H7" s="62"/>
    </row>
    <row r="8" spans="2:13" ht="12" customHeight="1" x14ac:dyDescent="0.25">
      <c r="C8" s="67"/>
      <c r="D8" s="380"/>
      <c r="E8" s="382"/>
      <c r="F8" s="382"/>
      <c r="G8" s="382"/>
      <c r="H8" s="382"/>
    </row>
    <row r="9" spans="2:13" ht="15.75" x14ac:dyDescent="0.25">
      <c r="B9" s="69" t="s">
        <v>197</v>
      </c>
      <c r="C9" s="380" t="s">
        <v>313</v>
      </c>
      <c r="D9" s="380"/>
      <c r="E9" s="380"/>
      <c r="F9" s="380"/>
      <c r="G9" s="380"/>
      <c r="H9" s="380"/>
    </row>
    <row r="10" spans="2:13" ht="12.75" customHeight="1" x14ac:dyDescent="0.25">
      <c r="C10" s="109"/>
      <c r="D10" s="109"/>
      <c r="E10" s="109"/>
      <c r="F10" s="109"/>
      <c r="G10" s="109"/>
      <c r="H10" s="109"/>
    </row>
    <row r="11" spans="2:13" s="56" customFormat="1" ht="12.75" customHeight="1" x14ac:dyDescent="0.25">
      <c r="C11" s="109"/>
      <c r="D11" s="109"/>
      <c r="E11" s="109"/>
      <c r="F11" s="109"/>
      <c r="G11" s="109"/>
      <c r="H11" s="109"/>
      <c r="K11" s="54"/>
      <c r="L11" s="54"/>
      <c r="M11" s="54"/>
    </row>
    <row r="12" spans="2:13" s="56" customFormat="1" ht="14.25" x14ac:dyDescent="0.2">
      <c r="C12" s="110"/>
      <c r="D12" s="72">
        <v>2008</v>
      </c>
      <c r="E12" s="72">
        <v>2009</v>
      </c>
      <c r="F12" s="72">
        <v>2010</v>
      </c>
      <c r="G12" s="72">
        <v>2011</v>
      </c>
      <c r="H12" s="72">
        <v>2012</v>
      </c>
      <c r="I12" s="71" t="s">
        <v>308</v>
      </c>
      <c r="J12" s="72">
        <v>2014</v>
      </c>
      <c r="K12" s="72">
        <v>2015</v>
      </c>
      <c r="L12" s="54"/>
      <c r="M12" s="54"/>
    </row>
    <row r="13" spans="2:13" x14ac:dyDescent="0.2">
      <c r="C13" s="63"/>
      <c r="D13" s="83"/>
      <c r="E13" s="83"/>
      <c r="F13" s="83"/>
      <c r="G13" s="83"/>
      <c r="H13" s="83"/>
      <c r="I13" s="83"/>
      <c r="J13" s="83"/>
      <c r="K13" s="83"/>
    </row>
    <row r="14" spans="2:13" x14ac:dyDescent="0.2">
      <c r="C14" s="74" t="s">
        <v>165</v>
      </c>
      <c r="D14" s="75">
        <f>SUM(D15:D16)</f>
        <v>46377</v>
      </c>
      <c r="E14" s="75">
        <f>SUM(E15:E16)</f>
        <v>45462</v>
      </c>
      <c r="F14" s="75">
        <f>SUM(F15:F16)</f>
        <v>45068</v>
      </c>
      <c r="G14" s="75">
        <f>SUM(G15:G16)</f>
        <v>45450</v>
      </c>
      <c r="H14" s="75">
        <f>SUM(H15:H16)</f>
        <v>46375</v>
      </c>
      <c r="I14" s="76">
        <v>46394.17</v>
      </c>
      <c r="J14" s="76">
        <v>47895.72</v>
      </c>
      <c r="K14" s="77">
        <v>49369.000000000786</v>
      </c>
    </row>
    <row r="15" spans="2:13" x14ac:dyDescent="0.2">
      <c r="C15" s="78" t="s">
        <v>52</v>
      </c>
      <c r="D15" s="79">
        <v>23192</v>
      </c>
      <c r="E15" s="79">
        <v>23244</v>
      </c>
      <c r="F15" s="79">
        <v>23309</v>
      </c>
      <c r="G15" s="79">
        <v>23569</v>
      </c>
      <c r="H15" s="79">
        <v>24547</v>
      </c>
      <c r="I15" s="81">
        <v>25496.62</v>
      </c>
      <c r="J15" s="81">
        <v>25713.7</v>
      </c>
      <c r="K15" s="82">
        <v>25906.000000000051</v>
      </c>
    </row>
    <row r="16" spans="2:13" x14ac:dyDescent="0.2">
      <c r="C16" s="78" t="s">
        <v>79</v>
      </c>
      <c r="D16" s="79">
        <v>23185</v>
      </c>
      <c r="E16" s="79">
        <v>22218</v>
      </c>
      <c r="F16" s="79">
        <v>21759</v>
      </c>
      <c r="G16" s="79">
        <v>21881</v>
      </c>
      <c r="H16" s="79">
        <v>21828</v>
      </c>
      <c r="I16" s="81">
        <v>20897.55</v>
      </c>
      <c r="J16" s="81">
        <v>22182.02</v>
      </c>
      <c r="K16" s="81">
        <f>K14-K15</f>
        <v>23463.000000000735</v>
      </c>
    </row>
    <row r="17" spans="3:11" x14ac:dyDescent="0.2">
      <c r="C17" s="63"/>
      <c r="D17" s="83"/>
      <c r="E17" s="83"/>
      <c r="F17" s="83"/>
      <c r="G17" s="83"/>
      <c r="H17" s="83"/>
      <c r="I17" s="83"/>
      <c r="J17" s="83"/>
      <c r="K17" s="83"/>
    </row>
    <row r="18" spans="3:11" x14ac:dyDescent="0.2">
      <c r="C18" s="74" t="s">
        <v>25</v>
      </c>
      <c r="D18" s="75">
        <f t="shared" ref="D18:F18" si="0">SUM(D19:D20)</f>
        <v>38999</v>
      </c>
      <c r="E18" s="75">
        <f t="shared" si="0"/>
        <v>38269</v>
      </c>
      <c r="F18" s="75">
        <f t="shared" si="0"/>
        <v>37313</v>
      </c>
      <c r="G18" s="75">
        <f>SUM(G19:G20)</f>
        <v>37620</v>
      </c>
      <c r="H18" s="75">
        <f>SUM(H19:H20)</f>
        <v>38811</v>
      </c>
      <c r="I18" s="77">
        <v>38521</v>
      </c>
      <c r="J18" s="77">
        <v>39581.75</v>
      </c>
      <c r="K18" s="77">
        <v>40870.49734714951</v>
      </c>
    </row>
    <row r="19" spans="3:11" x14ac:dyDescent="0.2">
      <c r="C19" s="78" t="s">
        <v>52</v>
      </c>
      <c r="D19" s="79">
        <v>17686</v>
      </c>
      <c r="E19" s="79">
        <v>17728</v>
      </c>
      <c r="F19" s="79">
        <v>17506</v>
      </c>
      <c r="G19" s="79">
        <v>17701</v>
      </c>
      <c r="H19" s="79">
        <v>18418</v>
      </c>
      <c r="I19" s="84">
        <v>19336.580000000002</v>
      </c>
      <c r="J19" s="84">
        <v>19688.93</v>
      </c>
      <c r="K19" s="82">
        <v>19574.701306891926</v>
      </c>
    </row>
    <row r="20" spans="3:11" x14ac:dyDescent="0.2">
      <c r="C20" s="78" t="s">
        <v>79</v>
      </c>
      <c r="D20" s="79">
        <v>21313</v>
      </c>
      <c r="E20" s="79">
        <v>20541</v>
      </c>
      <c r="F20" s="79">
        <v>19807</v>
      </c>
      <c r="G20" s="79">
        <v>19919</v>
      </c>
      <c r="H20" s="79">
        <v>20393</v>
      </c>
      <c r="I20" s="84">
        <v>19184.689999999999</v>
      </c>
      <c r="J20" s="84">
        <v>19892.82</v>
      </c>
      <c r="K20" s="84">
        <f>K18-K19</f>
        <v>21295.796040257585</v>
      </c>
    </row>
    <row r="21" spans="3:11" ht="10.5" customHeight="1" x14ac:dyDescent="0.2">
      <c r="C21" s="63"/>
      <c r="D21" s="75"/>
      <c r="E21" s="75"/>
      <c r="F21" s="75"/>
      <c r="G21" s="75"/>
      <c r="H21" s="75"/>
      <c r="I21" s="75"/>
      <c r="J21" s="75"/>
      <c r="K21" s="75"/>
    </row>
    <row r="22" spans="3:11" x14ac:dyDescent="0.2">
      <c r="C22" s="74" t="s">
        <v>163</v>
      </c>
      <c r="D22" s="75">
        <f>SUM(D23:D24)</f>
        <v>37450</v>
      </c>
      <c r="E22" s="75">
        <f>SUM(E23:E24)</f>
        <v>35958</v>
      </c>
      <c r="F22" s="75">
        <f ca="1">SUM(F22:F24)</f>
        <v>34983</v>
      </c>
      <c r="G22" s="75">
        <f ca="1">SUM(G22:G24)</f>
        <v>35267</v>
      </c>
      <c r="H22" s="75">
        <f>SUM(H23:H24)</f>
        <v>36401</v>
      </c>
      <c r="I22" s="85">
        <v>36105.910000000003</v>
      </c>
      <c r="J22" s="85">
        <v>37722.53</v>
      </c>
      <c r="K22" s="77">
        <v>39138.211303649252</v>
      </c>
    </row>
    <row r="23" spans="3:11" x14ac:dyDescent="0.2">
      <c r="C23" s="78" t="s">
        <v>52</v>
      </c>
      <c r="D23" s="79">
        <v>16518</v>
      </c>
      <c r="E23" s="79">
        <v>16048</v>
      </c>
      <c r="F23" s="79">
        <v>15793</v>
      </c>
      <c r="G23" s="79">
        <v>15969</v>
      </c>
      <c r="H23" s="79">
        <v>16493</v>
      </c>
      <c r="I23" s="86">
        <v>17518.13</v>
      </c>
      <c r="J23" s="86">
        <v>18127.349999999999</v>
      </c>
      <c r="K23" s="82">
        <v>18366.011536812704</v>
      </c>
    </row>
    <row r="24" spans="3:11" x14ac:dyDescent="0.2">
      <c r="C24" s="78" t="s">
        <v>79</v>
      </c>
      <c r="D24" s="79">
        <v>20932</v>
      </c>
      <c r="E24" s="79">
        <v>19910</v>
      </c>
      <c r="F24" s="79">
        <v>19190</v>
      </c>
      <c r="G24" s="79">
        <v>19298</v>
      </c>
      <c r="H24" s="79">
        <v>19908</v>
      </c>
      <c r="I24" s="86">
        <v>18587.78</v>
      </c>
      <c r="J24" s="86">
        <v>19595.18</v>
      </c>
      <c r="K24" s="86">
        <f>K22-K23</f>
        <v>20772.199766836547</v>
      </c>
    </row>
    <row r="25" spans="3:11" x14ac:dyDescent="0.2">
      <c r="C25" s="111"/>
      <c r="D25" s="75"/>
      <c r="E25" s="75"/>
      <c r="F25" s="75"/>
      <c r="G25" s="75"/>
      <c r="H25" s="75"/>
      <c r="I25" s="75"/>
      <c r="J25" s="75"/>
      <c r="K25" s="75"/>
    </row>
    <row r="26" spans="3:11" x14ac:dyDescent="0.2">
      <c r="C26" s="74" t="s">
        <v>164</v>
      </c>
      <c r="D26" s="75">
        <f>SUM(D27:D28)</f>
        <v>1549</v>
      </c>
      <c r="E26" s="75">
        <f>SUM(E27:E28)</f>
        <v>2311</v>
      </c>
      <c r="F26" s="75">
        <f>SUM(F27:F28)</f>
        <v>2280</v>
      </c>
      <c r="G26" s="75">
        <f>SUM(G27:G28)</f>
        <v>2353</v>
      </c>
      <c r="H26" s="75">
        <f>SUM(H27:H28)</f>
        <v>2410</v>
      </c>
      <c r="I26" s="77">
        <v>2415.36</v>
      </c>
      <c r="J26" s="77">
        <v>1859.22</v>
      </c>
      <c r="K26" s="77">
        <v>1732.2860435002576</v>
      </c>
    </row>
    <row r="27" spans="3:11" x14ac:dyDescent="0.2">
      <c r="C27" s="78" t="s">
        <v>52</v>
      </c>
      <c r="D27" s="79">
        <v>1169</v>
      </c>
      <c r="E27" s="79">
        <v>1680</v>
      </c>
      <c r="F27" s="79">
        <v>1676</v>
      </c>
      <c r="G27" s="79">
        <v>1732</v>
      </c>
      <c r="H27" s="79">
        <v>1925</v>
      </c>
      <c r="I27" s="87">
        <v>1818.45</v>
      </c>
      <c r="J27" s="87">
        <v>1561.58</v>
      </c>
      <c r="K27" s="82">
        <v>1208.6897700792138</v>
      </c>
    </row>
    <row r="28" spans="3:11" x14ac:dyDescent="0.2">
      <c r="C28" s="78" t="s">
        <v>79</v>
      </c>
      <c r="D28" s="79">
        <v>380</v>
      </c>
      <c r="E28" s="79">
        <v>631</v>
      </c>
      <c r="F28" s="79">
        <v>604</v>
      </c>
      <c r="G28" s="79">
        <v>621</v>
      </c>
      <c r="H28" s="79">
        <v>485</v>
      </c>
      <c r="I28" s="87">
        <v>596.91</v>
      </c>
      <c r="J28" s="87">
        <v>297.64</v>
      </c>
      <c r="K28" s="87">
        <f>K26-K27</f>
        <v>523.59627342104386</v>
      </c>
    </row>
    <row r="29" spans="3:11" x14ac:dyDescent="0.2">
      <c r="C29" s="112"/>
      <c r="D29" s="82"/>
      <c r="E29" s="82"/>
      <c r="F29" s="82"/>
      <c r="G29" s="82"/>
      <c r="H29" s="82"/>
      <c r="I29" s="82"/>
      <c r="J29" s="82"/>
      <c r="K29" s="82"/>
    </row>
    <row r="30" spans="3:11" x14ac:dyDescent="0.2">
      <c r="C30" s="74" t="s">
        <v>187</v>
      </c>
      <c r="D30" s="75">
        <f>SUM(D31:D32)</f>
        <v>7377</v>
      </c>
      <c r="E30" s="75">
        <f>SUM(E31:E32)</f>
        <v>7193</v>
      </c>
      <c r="F30" s="75">
        <f>SUM(F31:F32)</f>
        <v>7754</v>
      </c>
      <c r="G30" s="75">
        <f>SUM(G31:G32)</f>
        <v>7830</v>
      </c>
      <c r="H30" s="75">
        <f>SUM(H31:H32)</f>
        <v>7564</v>
      </c>
      <c r="I30" s="77">
        <v>7872.9</v>
      </c>
      <c r="J30" s="77">
        <v>8313.9599999999991</v>
      </c>
      <c r="K30" s="77">
        <v>8498.5026528510371</v>
      </c>
    </row>
    <row r="31" spans="3:11" x14ac:dyDescent="0.2">
      <c r="C31" s="78" t="s">
        <v>52</v>
      </c>
      <c r="D31" s="79">
        <v>5505</v>
      </c>
      <c r="E31" s="79">
        <v>5516</v>
      </c>
      <c r="F31" s="79">
        <v>5803</v>
      </c>
      <c r="G31" s="79">
        <v>5868</v>
      </c>
      <c r="H31" s="79">
        <v>6129</v>
      </c>
      <c r="I31" s="87">
        <v>6160.04</v>
      </c>
      <c r="J31" s="87">
        <v>6024.77</v>
      </c>
      <c r="K31" s="82">
        <v>6331.2986931080213</v>
      </c>
    </row>
    <row r="32" spans="3:11" x14ac:dyDescent="0.2">
      <c r="C32" s="78" t="s">
        <v>86</v>
      </c>
      <c r="D32" s="79">
        <v>1872</v>
      </c>
      <c r="E32" s="79">
        <v>1677</v>
      </c>
      <c r="F32" s="79">
        <v>1951</v>
      </c>
      <c r="G32" s="79">
        <v>1962</v>
      </c>
      <c r="H32" s="79">
        <v>1435</v>
      </c>
      <c r="I32" s="87">
        <v>1712.86</v>
      </c>
      <c r="J32" s="87">
        <v>2289.1999999999998</v>
      </c>
      <c r="K32" s="87">
        <f>K30-K31</f>
        <v>2167.2039597430157</v>
      </c>
    </row>
    <row r="34" spans="2:11" x14ac:dyDescent="0.2">
      <c r="C34" s="74" t="s">
        <v>188</v>
      </c>
      <c r="D34" s="113">
        <f t="shared" ref="D34:G36" si="1">(D18/D14)*100</f>
        <v>84.091252129288236</v>
      </c>
      <c r="E34" s="113">
        <f t="shared" si="1"/>
        <v>84.177994808851352</v>
      </c>
      <c r="F34" s="113">
        <f t="shared" si="1"/>
        <v>82.792668855951007</v>
      </c>
      <c r="G34" s="113">
        <f t="shared" si="1"/>
        <v>82.772277227722768</v>
      </c>
      <c r="H34" s="113">
        <v>83.7</v>
      </c>
      <c r="I34" s="89">
        <f t="shared" ref="I34:J36" si="2">+I18/I14*100</f>
        <v>83.02982896342364</v>
      </c>
      <c r="J34" s="89">
        <f t="shared" si="2"/>
        <v>82.641517864226699</v>
      </c>
      <c r="K34" s="89">
        <f t="shared" ref="K34" si="3">+K18/K14*100</f>
        <v>82.785750870280665</v>
      </c>
    </row>
    <row r="35" spans="2:11" x14ac:dyDescent="0.2">
      <c r="C35" s="78" t="s">
        <v>52</v>
      </c>
      <c r="D35" s="90">
        <f t="shared" si="1"/>
        <v>76.259054846498799</v>
      </c>
      <c r="E35" s="90">
        <f t="shared" si="1"/>
        <v>76.269144725520562</v>
      </c>
      <c r="F35" s="90">
        <f t="shared" si="1"/>
        <v>75.104037067227253</v>
      </c>
      <c r="G35" s="90">
        <f t="shared" si="1"/>
        <v>75.102889388603671</v>
      </c>
      <c r="H35" s="90">
        <v>75</v>
      </c>
      <c r="I35" s="91">
        <f t="shared" si="2"/>
        <v>75.839777978414403</v>
      </c>
      <c r="J35" s="91">
        <f t="shared" si="2"/>
        <v>76.56980520111847</v>
      </c>
      <c r="K35" s="91">
        <f t="shared" ref="K35" si="4">+K19/K15*100</f>
        <v>75.560492962602822</v>
      </c>
    </row>
    <row r="36" spans="2:11" x14ac:dyDescent="0.2">
      <c r="C36" s="78" t="s">
        <v>86</v>
      </c>
      <c r="D36" s="90">
        <f t="shared" si="1"/>
        <v>91.925814103946507</v>
      </c>
      <c r="E36" s="90">
        <f t="shared" si="1"/>
        <v>92.45206589251957</v>
      </c>
      <c r="F36" s="90">
        <f t="shared" si="1"/>
        <v>91.028999494462056</v>
      </c>
      <c r="G36" s="90">
        <f t="shared" si="1"/>
        <v>91.033316576024859</v>
      </c>
      <c r="H36" s="90">
        <v>93.4</v>
      </c>
      <c r="I36" s="91">
        <f t="shared" si="2"/>
        <v>91.803536778234758</v>
      </c>
      <c r="J36" s="91">
        <f t="shared" si="2"/>
        <v>89.67992996129297</v>
      </c>
      <c r="K36" s="91">
        <f t="shared" ref="K36" si="5">+K20/K16*100</f>
        <v>90.76331262096457</v>
      </c>
    </row>
    <row r="37" spans="2:11" x14ac:dyDescent="0.2">
      <c r="B37" s="56"/>
      <c r="D37" s="114"/>
      <c r="E37" s="114"/>
      <c r="F37" s="114"/>
      <c r="G37" s="114"/>
      <c r="H37" s="114"/>
      <c r="I37" s="114"/>
      <c r="J37" s="114"/>
      <c r="K37" s="114"/>
    </row>
    <row r="38" spans="2:11" x14ac:dyDescent="0.2">
      <c r="C38" s="74" t="s">
        <v>80</v>
      </c>
      <c r="D38" s="88">
        <f>(D26/D18)*100</f>
        <v>3.9718967153003923</v>
      </c>
      <c r="E38" s="88">
        <f>(E26/E18)*100</f>
        <v>6.0388303849068441</v>
      </c>
      <c r="F38" s="88">
        <f>(F26/F18)*100</f>
        <v>6.1104708814622253</v>
      </c>
      <c r="G38" s="88">
        <f>(G26/G18)*100</f>
        <v>6.2546517809675715</v>
      </c>
      <c r="H38" s="88">
        <v>6.2</v>
      </c>
      <c r="I38" s="89">
        <f t="shared" ref="I38:J40" si="6">+I26/I18*100</f>
        <v>6.2702422055502192</v>
      </c>
      <c r="J38" s="89">
        <f t="shared" si="6"/>
        <v>4.6971647286944114</v>
      </c>
      <c r="K38" s="89">
        <f t="shared" ref="K38" si="7">+K26/K18*100</f>
        <v>4.2384755653605346</v>
      </c>
    </row>
    <row r="39" spans="2:11" x14ac:dyDescent="0.2">
      <c r="C39" s="78" t="s">
        <v>52</v>
      </c>
      <c r="D39" s="90">
        <v>6.6</v>
      </c>
      <c r="E39" s="90">
        <f>(E27/E19)*100</f>
        <v>9.4765342960288805</v>
      </c>
      <c r="F39" s="90">
        <v>9.8000000000000007</v>
      </c>
      <c r="G39" s="90">
        <v>9.8000000000000007</v>
      </c>
      <c r="H39" s="90">
        <v>10.5</v>
      </c>
      <c r="I39" s="94">
        <f t="shared" si="6"/>
        <v>9.4041966056045059</v>
      </c>
      <c r="J39" s="94">
        <f t="shared" si="6"/>
        <v>7.9312588342789576</v>
      </c>
      <c r="K39" s="94">
        <f t="shared" ref="K39" si="8">+K27/K19*100</f>
        <v>6.1747546035537937</v>
      </c>
    </row>
    <row r="40" spans="2:11" x14ac:dyDescent="0.2">
      <c r="C40" s="78" t="s">
        <v>86</v>
      </c>
      <c r="D40" s="90">
        <v>1.8</v>
      </c>
      <c r="E40" s="90">
        <f>(E28/E20)*100</f>
        <v>3.0719049705467114</v>
      </c>
      <c r="F40" s="90">
        <v>3.1</v>
      </c>
      <c r="G40" s="90">
        <v>3.1</v>
      </c>
      <c r="H40" s="90">
        <v>2.4</v>
      </c>
      <c r="I40" s="94">
        <f t="shared" si="6"/>
        <v>3.1113872572348056</v>
      </c>
      <c r="J40" s="94">
        <f t="shared" si="6"/>
        <v>1.4962182335133982</v>
      </c>
      <c r="K40" s="94">
        <f t="shared" ref="K40" si="9">+K28/K20*100</f>
        <v>2.458683734720398</v>
      </c>
    </row>
    <row r="41" spans="2:11" x14ac:dyDescent="0.2">
      <c r="C41" s="115"/>
      <c r="D41" s="116"/>
      <c r="E41" s="116"/>
      <c r="F41" s="116"/>
      <c r="G41" s="116"/>
      <c r="H41" s="116"/>
      <c r="I41" s="116"/>
      <c r="J41" s="116"/>
      <c r="K41" s="116"/>
    </row>
    <row r="42" spans="2:11" x14ac:dyDescent="0.2">
      <c r="C42" s="117"/>
      <c r="D42" s="56"/>
      <c r="E42" s="56"/>
      <c r="F42" s="56"/>
      <c r="G42" s="56"/>
      <c r="H42" s="56"/>
    </row>
    <row r="43" spans="2:11" x14ac:dyDescent="0.2">
      <c r="C43" s="73" t="s">
        <v>311</v>
      </c>
    </row>
    <row r="47" spans="2:11" x14ac:dyDescent="0.2">
      <c r="B47" s="56"/>
      <c r="I47" s="118"/>
      <c r="J47" s="119"/>
    </row>
    <row r="48" spans="2:11" x14ac:dyDescent="0.2">
      <c r="B48" s="56"/>
      <c r="J48" s="119"/>
    </row>
    <row r="49" spans="2:10" x14ac:dyDescent="0.2">
      <c r="B49" s="56"/>
    </row>
    <row r="50" spans="2:10" x14ac:dyDescent="0.2">
      <c r="B50" s="56"/>
    </row>
    <row r="51" spans="2:10" x14ac:dyDescent="0.2">
      <c r="B51" s="56"/>
      <c r="I51" s="120"/>
      <c r="J51" s="120"/>
    </row>
    <row r="52" spans="2:10" x14ac:dyDescent="0.2">
      <c r="B52" s="56"/>
      <c r="I52" s="114"/>
      <c r="J52" s="114"/>
    </row>
    <row r="53" spans="2:10" ht="13.5" customHeight="1" x14ac:dyDescent="0.2">
      <c r="B53" s="121"/>
    </row>
    <row r="54" spans="2:10" ht="9.75" customHeight="1" x14ac:dyDescent="0.2">
      <c r="B54" s="122"/>
    </row>
    <row r="55" spans="2:10" x14ac:dyDescent="0.2">
      <c r="B55" s="123"/>
      <c r="I55" s="124"/>
    </row>
  </sheetData>
  <customSheetViews>
    <customSheetView guid="{F1F7BD3E-FC2C-462F-A022-5270024FE9F6}" showPageBreaks="1" view="pageBreakPreview">
      <selection activeCell="A41" sqref="A41"/>
      <pageMargins left="0.75" right="0.75" top="1" bottom="1" header="0.5" footer="0.5"/>
      <printOptions horizontalCentered="1"/>
      <pageSetup scale="76" orientation="portrait" r:id="rId1"/>
      <headerFooter alignWithMargins="0"/>
    </customSheetView>
    <customSheetView guid="{F4665436-DFC3-47B1-A482-DE3E62B43168}" showPageBreaks="1" printArea="1" hiddenRows="1" hiddenColumns="1" view="pageBreakPreview" showRuler="0">
      <selection activeCell="AL52" sqref="AL52"/>
      <pageMargins left="0.75" right="0.75" top="1" bottom="1" header="0.5" footer="0.5"/>
      <printOptions horizontalCentered="1"/>
      <pageSetup scale="75" orientation="portrait" horizontalDpi="300" verticalDpi="300" r:id="rId2"/>
      <headerFooter alignWithMargins="0"/>
    </customSheetView>
    <customSheetView guid="{2C045F60-6AB2-44F0-B91E-AB5C1A883BD2}" showPageBreaks="1" printArea="1" hiddenColumns="1" view="pageBreakPreview">
      <selection activeCell="G15" sqref="G15"/>
      <pageMargins left="0.75" right="0.75" top="1" bottom="1" header="0.5" footer="0.5"/>
      <printOptions horizontalCentered="1"/>
      <pageSetup scale="76" orientation="portrait" r:id="rId3"/>
      <headerFooter alignWithMargins="0"/>
    </customSheetView>
  </customSheetViews>
  <mergeCells count="3">
    <mergeCell ref="D8:H8"/>
    <mergeCell ref="C9:H9"/>
    <mergeCell ref="G4:K4"/>
  </mergeCells>
  <phoneticPr fontId="8" type="noConversion"/>
  <printOptions horizontalCentered="1"/>
  <pageMargins left="0.75" right="0.75" top="1" bottom="1" header="0.5" footer="0.5"/>
  <pageSetup scale="66" orientation="portrait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MSPhotoEd.3" shapeId="2050" r:id="rId7">
          <objectPr defaultSize="0" autoPict="0" r:id="rId8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1</xdr:col>
                <xdr:colOff>314325</xdr:colOff>
                <xdr:row>3</xdr:row>
                <xdr:rowOff>38100</xdr:rowOff>
              </to>
            </anchor>
          </objectPr>
        </oleObject>
      </mc:Choice>
      <mc:Fallback>
        <oleObject progId="MSPhotoEd.3" shapeId="2050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76"/>
  <sheetViews>
    <sheetView zoomScaleNormal="100" zoomScaleSheetLayoutView="90" workbookViewId="0">
      <selection activeCell="K3" sqref="K3"/>
    </sheetView>
  </sheetViews>
  <sheetFormatPr defaultColWidth="9.140625" defaultRowHeight="12.75" x14ac:dyDescent="0.2"/>
  <cols>
    <col min="1" max="2" width="9.140625" style="54"/>
    <col min="3" max="3" width="6.28515625" style="54" customWidth="1"/>
    <col min="4" max="4" width="1.42578125" style="54" customWidth="1"/>
    <col min="5" max="5" width="7.85546875" style="54" customWidth="1"/>
    <col min="6" max="6" width="13" style="54" customWidth="1"/>
    <col min="7" max="7" width="10.28515625" style="54" bestFit="1" customWidth="1"/>
    <col min="8" max="8" width="11.140625" style="54" customWidth="1"/>
    <col min="9" max="9" width="13.42578125" style="54" customWidth="1"/>
    <col min="10" max="10" width="14" style="54" customWidth="1"/>
    <col min="11" max="11" width="14.7109375" style="54" customWidth="1"/>
    <col min="12" max="12" width="2.140625" style="54" customWidth="1"/>
    <col min="13" max="13" width="9.140625" style="54"/>
    <col min="14" max="14" width="14" style="54" bestFit="1" customWidth="1"/>
    <col min="15" max="16" width="10.28515625" style="54" bestFit="1" customWidth="1"/>
    <col min="17" max="17" width="14" style="54" bestFit="1" customWidth="1"/>
    <col min="18" max="16384" width="9.140625" style="54"/>
  </cols>
  <sheetData>
    <row r="1" spans="2:13" x14ac:dyDescent="0.2">
      <c r="E1" s="125"/>
      <c r="F1" s="126"/>
    </row>
    <row r="2" spans="2:13" ht="15" x14ac:dyDescent="0.25">
      <c r="E2" s="125"/>
      <c r="F2" s="126"/>
      <c r="H2" s="383" t="s">
        <v>328</v>
      </c>
      <c r="I2" s="383"/>
      <c r="J2" s="383"/>
      <c r="K2" s="383"/>
      <c r="L2" s="383"/>
      <c r="M2" s="128"/>
    </row>
    <row r="3" spans="2:13" x14ac:dyDescent="0.2">
      <c r="E3" s="125"/>
      <c r="F3" s="126"/>
    </row>
    <row r="4" spans="2:13" x14ac:dyDescent="0.2">
      <c r="C4" s="56"/>
      <c r="D4" s="56"/>
      <c r="E4" s="129"/>
      <c r="F4" s="130"/>
      <c r="G4" s="56"/>
      <c r="H4" s="56"/>
      <c r="I4" s="56"/>
      <c r="J4" s="56"/>
      <c r="K4" s="56"/>
    </row>
    <row r="5" spans="2:13" ht="15.75" x14ac:dyDescent="0.25">
      <c r="B5" s="131" t="s">
        <v>198</v>
      </c>
      <c r="C5" s="384" t="s">
        <v>318</v>
      </c>
      <c r="D5" s="385"/>
      <c r="E5" s="385"/>
      <c r="F5" s="385"/>
      <c r="G5" s="385"/>
      <c r="H5" s="385"/>
      <c r="I5" s="385"/>
      <c r="J5" s="385"/>
      <c r="K5" s="385"/>
      <c r="L5" s="122"/>
    </row>
    <row r="6" spans="2:13" ht="12.75" customHeight="1" x14ac:dyDescent="0.25"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22"/>
    </row>
    <row r="7" spans="2:13" x14ac:dyDescent="0.2">
      <c r="C7" s="56"/>
      <c r="D7" s="56"/>
      <c r="E7" s="130"/>
      <c r="F7" s="130"/>
      <c r="G7" s="56"/>
      <c r="H7" s="56"/>
      <c r="I7" s="56"/>
      <c r="J7" s="56"/>
      <c r="K7" s="56"/>
    </row>
    <row r="8" spans="2:13" ht="38.25" customHeight="1" x14ac:dyDescent="0.2">
      <c r="C8" s="134" t="s">
        <v>23</v>
      </c>
      <c r="D8" s="134"/>
      <c r="E8" s="134" t="s">
        <v>24</v>
      </c>
      <c r="F8" s="135" t="s">
        <v>165</v>
      </c>
      <c r="G8" s="135" t="s">
        <v>25</v>
      </c>
      <c r="H8" s="135" t="s">
        <v>26</v>
      </c>
      <c r="I8" s="135" t="s">
        <v>142</v>
      </c>
      <c r="J8" s="135" t="s">
        <v>146</v>
      </c>
      <c r="K8" s="136" t="s">
        <v>171</v>
      </c>
      <c r="L8" s="137"/>
    </row>
    <row r="9" spans="2:13" ht="12" customHeight="1" x14ac:dyDescent="0.2">
      <c r="C9" s="138"/>
      <c r="D9" s="138"/>
      <c r="E9" s="139"/>
      <c r="F9" s="140"/>
      <c r="G9" s="141"/>
      <c r="H9" s="142"/>
      <c r="I9" s="142"/>
      <c r="J9" s="143"/>
      <c r="K9" s="143"/>
    </row>
    <row r="10" spans="2:13" ht="14.25" x14ac:dyDescent="0.2">
      <c r="C10" s="144">
        <v>2010</v>
      </c>
      <c r="D10" s="150"/>
      <c r="E10" s="145" t="s">
        <v>30</v>
      </c>
      <c r="F10" s="151">
        <f>SUM(F11:F16)</f>
        <v>45066.703784022706</v>
      </c>
      <c r="G10" s="151">
        <f t="shared" ref="G10" si="0">SUM(G11:G16)</f>
        <v>37313.300284642231</v>
      </c>
      <c r="H10" s="151">
        <f t="shared" ref="H10" si="1">SUM(H11:H16)</f>
        <v>34982.801394714275</v>
      </c>
      <c r="I10" s="151">
        <f>SUM(I11:I16)</f>
        <v>2330.4988899279574</v>
      </c>
      <c r="J10" s="146">
        <f>((H10+I10)/F10)*100</f>
        <v>82.795716463893569</v>
      </c>
      <c r="K10" s="146">
        <f>(I10/G10)*100</f>
        <v>6.245759212264498</v>
      </c>
      <c r="M10" s="153"/>
    </row>
    <row r="11" spans="2:13" x14ac:dyDescent="0.2">
      <c r="C11" s="61"/>
      <c r="D11" s="61"/>
      <c r="E11" s="130" t="s">
        <v>6</v>
      </c>
      <c r="F11" s="147">
        <v>5756.5395573673886</v>
      </c>
      <c r="G11" s="148">
        <v>3014.0334737350454</v>
      </c>
      <c r="H11" s="149">
        <v>2407.4507055780159</v>
      </c>
      <c r="I11" s="149">
        <f>G11-H11</f>
        <v>606.58276815702948</v>
      </c>
      <c r="J11" s="55">
        <f>((H11+I11)/F11)*100</f>
        <v>52.358425468953776</v>
      </c>
      <c r="K11" s="55">
        <f>(I11/G11)*100</f>
        <v>20.125283061483088</v>
      </c>
    </row>
    <row r="12" spans="2:13" x14ac:dyDescent="0.2">
      <c r="C12" s="61"/>
      <c r="D12" s="61"/>
      <c r="E12" s="130" t="s">
        <v>7</v>
      </c>
      <c r="F12" s="147">
        <v>10851.440100367872</v>
      </c>
      <c r="G12" s="148">
        <v>10182.302018099934</v>
      </c>
      <c r="H12" s="149">
        <v>9602.7900465409766</v>
      </c>
      <c r="I12" s="149">
        <f t="shared" ref="I12:I15" si="2">G12-H12</f>
        <v>579.51197155895716</v>
      </c>
      <c r="J12" s="55">
        <f t="shared" ref="J12:J16" si="3">((H12+I12)/F12)*100</f>
        <v>93.833647183425413</v>
      </c>
      <c r="K12" s="55">
        <f t="shared" ref="K12:K16" si="4">(I12/G12)*100</f>
        <v>5.6913649833684357</v>
      </c>
      <c r="M12" s="120"/>
    </row>
    <row r="13" spans="2:13" x14ac:dyDescent="0.2">
      <c r="C13" s="61"/>
      <c r="D13" s="61"/>
      <c r="E13" s="130" t="s">
        <v>8</v>
      </c>
      <c r="F13" s="147">
        <v>12289.436393232903</v>
      </c>
      <c r="G13" s="148">
        <v>11630.062062331966</v>
      </c>
      <c r="H13" s="149">
        <v>11152.255523542997</v>
      </c>
      <c r="I13" s="149">
        <f t="shared" si="2"/>
        <v>477.80653878896919</v>
      </c>
      <c r="J13" s="55">
        <f t="shared" si="3"/>
        <v>94.634625138187644</v>
      </c>
      <c r="K13" s="55">
        <f t="shared" si="4"/>
        <v>4.1083747982438821</v>
      </c>
    </row>
    <row r="14" spans="2:13" x14ac:dyDescent="0.2">
      <c r="C14" s="61"/>
      <c r="D14" s="61"/>
      <c r="E14" s="130" t="s">
        <v>81</v>
      </c>
      <c r="F14" s="147">
        <v>8799.9046036612253</v>
      </c>
      <c r="G14" s="148">
        <v>8191.3949731452649</v>
      </c>
      <c r="H14" s="152">
        <v>7777.9858313482828</v>
      </c>
      <c r="I14" s="149">
        <f t="shared" si="2"/>
        <v>413.40914179698211</v>
      </c>
      <c r="J14" s="55">
        <f t="shared" si="3"/>
        <v>93.085042873501294</v>
      </c>
      <c r="K14" s="55">
        <f t="shared" si="4"/>
        <v>5.0468710537375623</v>
      </c>
    </row>
    <row r="15" spans="2:13" x14ac:dyDescent="0.2">
      <c r="C15" s="56"/>
      <c r="D15" s="56"/>
      <c r="E15" s="56" t="s">
        <v>82</v>
      </c>
      <c r="F15" s="147">
        <v>4384.0493961311513</v>
      </c>
      <c r="G15" s="148">
        <v>3413.1354130150276</v>
      </c>
      <c r="H15" s="152">
        <v>3212.0034054900079</v>
      </c>
      <c r="I15" s="149">
        <f t="shared" si="2"/>
        <v>201.13200752501962</v>
      </c>
      <c r="J15" s="55">
        <f t="shared" si="3"/>
        <v>77.853488969058176</v>
      </c>
      <c r="K15" s="55">
        <f t="shared" si="4"/>
        <v>5.8928809785295817</v>
      </c>
    </row>
    <row r="16" spans="2:13" x14ac:dyDescent="0.2">
      <c r="C16" s="56"/>
      <c r="D16" s="56"/>
      <c r="E16" s="56" t="s">
        <v>161</v>
      </c>
      <c r="F16" s="147">
        <v>2985.3337332621691</v>
      </c>
      <c r="G16" s="148">
        <v>882.37234431499473</v>
      </c>
      <c r="H16" s="152">
        <v>830.315882213995</v>
      </c>
      <c r="I16" s="149">
        <f>G16-H16</f>
        <v>52.056462100999738</v>
      </c>
      <c r="J16" s="55">
        <f t="shared" si="3"/>
        <v>29.556907975940046</v>
      </c>
      <c r="K16" s="55">
        <f t="shared" si="4"/>
        <v>5.8996026378651205</v>
      </c>
    </row>
    <row r="17" spans="3:13" x14ac:dyDescent="0.2">
      <c r="C17" s="56"/>
      <c r="D17" s="56"/>
      <c r="E17" s="56"/>
      <c r="F17" s="152"/>
      <c r="G17" s="152"/>
      <c r="H17" s="152"/>
      <c r="I17" s="152"/>
      <c r="J17" s="55"/>
      <c r="K17" s="55"/>
    </row>
    <row r="18" spans="3:13" ht="14.25" x14ac:dyDescent="0.2">
      <c r="C18" s="144">
        <v>2011</v>
      </c>
      <c r="D18" s="150"/>
      <c r="E18" s="145" t="s">
        <v>30</v>
      </c>
      <c r="F18" s="151">
        <f>SUM(F19:F24)</f>
        <v>45450</v>
      </c>
      <c r="G18" s="151">
        <f t="shared" ref="G18:H18" si="5">SUM(G19:G24)</f>
        <v>37620.023674415628</v>
      </c>
      <c r="H18" s="151">
        <f t="shared" si="5"/>
        <v>35266.934696431839</v>
      </c>
      <c r="I18" s="151">
        <f>SUM(I19:I24)</f>
        <v>2353.0889779837912</v>
      </c>
      <c r="J18" s="146">
        <f>((H18+I18)/F18)*100</f>
        <v>82.772329316646037</v>
      </c>
      <c r="K18" s="146">
        <f>(I18/G18)*100</f>
        <v>6.2548843625105528</v>
      </c>
    </row>
    <row r="19" spans="3:13" x14ac:dyDescent="0.2">
      <c r="C19" s="61"/>
      <c r="D19" s="61"/>
      <c r="E19" s="130" t="s">
        <v>6</v>
      </c>
      <c r="F19" s="147">
        <v>5586</v>
      </c>
      <c r="G19" s="154">
        <v>3071.1459131456927</v>
      </c>
      <c r="H19" s="154">
        <v>2432.4303027681617</v>
      </c>
      <c r="I19" s="149">
        <f>G19-H19</f>
        <v>638.71561037753099</v>
      </c>
      <c r="J19" s="55">
        <f>((H19+I19)/F19)*100</f>
        <v>54.979339655311364</v>
      </c>
      <c r="K19" s="55">
        <f>(I19/G19)*100</f>
        <v>20.797305906032697</v>
      </c>
    </row>
    <row r="20" spans="3:13" x14ac:dyDescent="0.2">
      <c r="C20" s="61"/>
      <c r="D20" s="61"/>
      <c r="E20" s="130" t="s">
        <v>7</v>
      </c>
      <c r="F20" s="147">
        <v>10058</v>
      </c>
      <c r="G20" s="154">
        <v>9492.5772719843353</v>
      </c>
      <c r="H20" s="154">
        <v>8999.1165283657429</v>
      </c>
      <c r="I20" s="149">
        <f t="shared" ref="I20:I23" si="6">G20-H20</f>
        <v>493.46074361859246</v>
      </c>
      <c r="J20" s="55">
        <f t="shared" ref="J20:J24" si="7">((H20+I20)/F20)*100</f>
        <v>94.378378126708441</v>
      </c>
      <c r="K20" s="55">
        <f t="shared" ref="K20:K24" si="8">(I20/G20)*100</f>
        <v>5.1983853223397469</v>
      </c>
    </row>
    <row r="21" spans="3:13" x14ac:dyDescent="0.2">
      <c r="C21" s="61"/>
      <c r="D21" s="61"/>
      <c r="E21" s="130" t="s">
        <v>8</v>
      </c>
      <c r="F21" s="147">
        <v>13286</v>
      </c>
      <c r="G21" s="154">
        <v>12506.884073143563</v>
      </c>
      <c r="H21" s="154">
        <v>11973.165295183166</v>
      </c>
      <c r="I21" s="149">
        <f t="shared" si="6"/>
        <v>533.71877796039735</v>
      </c>
      <c r="J21" s="55">
        <f t="shared" si="7"/>
        <v>94.135812683603518</v>
      </c>
      <c r="K21" s="55">
        <f t="shared" si="8"/>
        <v>4.2674000561536269</v>
      </c>
    </row>
    <row r="22" spans="3:13" x14ac:dyDescent="0.2">
      <c r="C22" s="61"/>
      <c r="D22" s="61"/>
      <c r="E22" s="130" t="s">
        <v>81</v>
      </c>
      <c r="F22" s="147">
        <v>9400</v>
      </c>
      <c r="G22" s="154">
        <v>8546.5135540336541</v>
      </c>
      <c r="H22" s="154">
        <v>8111.022543893796</v>
      </c>
      <c r="I22" s="149">
        <f t="shared" si="6"/>
        <v>435.49101013985819</v>
      </c>
      <c r="J22" s="55">
        <f t="shared" si="7"/>
        <v>90.920356957804827</v>
      </c>
      <c r="K22" s="55">
        <f t="shared" si="8"/>
        <v>5.0955399226427449</v>
      </c>
    </row>
    <row r="23" spans="3:13" x14ac:dyDescent="0.2">
      <c r="C23" s="61"/>
      <c r="D23" s="61"/>
      <c r="E23" s="56" t="s">
        <v>82</v>
      </c>
      <c r="F23" s="147">
        <v>4396</v>
      </c>
      <c r="G23" s="154">
        <v>3243.5578541928799</v>
      </c>
      <c r="H23" s="154">
        <v>3058.8554075670372</v>
      </c>
      <c r="I23" s="149">
        <f t="shared" si="6"/>
        <v>184.70244662584264</v>
      </c>
      <c r="J23" s="55">
        <f t="shared" si="7"/>
        <v>73.784300595834395</v>
      </c>
      <c r="K23" s="55">
        <f t="shared" si="8"/>
        <v>5.69443971492852</v>
      </c>
    </row>
    <row r="24" spans="3:13" x14ac:dyDescent="0.2">
      <c r="C24" s="61"/>
      <c r="D24" s="61"/>
      <c r="E24" s="56" t="s">
        <v>161</v>
      </c>
      <c r="F24" s="147">
        <v>2724</v>
      </c>
      <c r="G24" s="154">
        <v>759.34500791550749</v>
      </c>
      <c r="H24" s="154">
        <v>692.34461865393791</v>
      </c>
      <c r="I24" s="149">
        <f>G24-H24</f>
        <v>67.00038926156958</v>
      </c>
      <c r="J24" s="55">
        <f t="shared" si="7"/>
        <v>27.876101612169879</v>
      </c>
      <c r="K24" s="55">
        <f t="shared" si="8"/>
        <v>8.8234450168433494</v>
      </c>
    </row>
    <row r="25" spans="3:13" x14ac:dyDescent="0.2">
      <c r="C25" s="61"/>
      <c r="D25" s="61"/>
      <c r="E25" s="130"/>
      <c r="F25" s="147"/>
      <c r="G25" s="148"/>
      <c r="H25" s="152"/>
      <c r="I25" s="149"/>
      <c r="J25" s="55"/>
      <c r="K25" s="55"/>
    </row>
    <row r="26" spans="3:13" ht="14.25" x14ac:dyDescent="0.2">
      <c r="C26" s="144">
        <v>2012</v>
      </c>
      <c r="D26" s="150"/>
      <c r="E26" s="145" t="s">
        <v>30</v>
      </c>
      <c r="F26" s="151">
        <f>SUM(F27:F32)</f>
        <v>46375.411335526689</v>
      </c>
      <c r="G26" s="151">
        <f t="shared" ref="G26" si="9">SUM(G27:G32)</f>
        <v>38810.963003261706</v>
      </c>
      <c r="H26" s="151">
        <f t="shared" ref="H26" si="10">SUM(H27:H32)</f>
        <v>36401.331900067948</v>
      </c>
      <c r="I26" s="151">
        <f>SUM(I27:I32)</f>
        <v>2409.631103193773</v>
      </c>
      <c r="J26" s="146">
        <f>((H26+I26)/F26)*100</f>
        <v>83.688665794172508</v>
      </c>
      <c r="K26" s="146">
        <f>(I26/G26)*100</f>
        <v>6.2086351812276996</v>
      </c>
      <c r="M26" s="155"/>
    </row>
    <row r="27" spans="3:13" x14ac:dyDescent="0.2">
      <c r="C27" s="61"/>
      <c r="D27" s="61"/>
      <c r="E27" s="130" t="s">
        <v>6</v>
      </c>
      <c r="F27" s="156">
        <v>5592.4687828427441</v>
      </c>
      <c r="G27" s="157">
        <v>3250.9184520721246</v>
      </c>
      <c r="H27" s="157">
        <v>2560.3637938829447</v>
      </c>
      <c r="I27" s="157">
        <v>690.55465818917571</v>
      </c>
      <c r="J27" s="55">
        <f>((H27+I27)/F27)*100</f>
        <v>58.130292332532697</v>
      </c>
      <c r="K27" s="55">
        <f>(I27/G27)*100</f>
        <v>21.241832681131033</v>
      </c>
    </row>
    <row r="28" spans="3:13" x14ac:dyDescent="0.2">
      <c r="C28" s="61"/>
      <c r="D28" s="61"/>
      <c r="E28" s="130" t="s">
        <v>7</v>
      </c>
      <c r="F28" s="156">
        <v>10554.882576435231</v>
      </c>
      <c r="G28" s="157">
        <v>9746.8315784542865</v>
      </c>
      <c r="H28" s="157">
        <v>9274.3109756101348</v>
      </c>
      <c r="I28" s="157">
        <v>472.5206028441566</v>
      </c>
      <c r="J28" s="55">
        <f t="shared" ref="J28:J31" si="11">((H28+I28)/F28)*100</f>
        <v>92.344291922441755</v>
      </c>
      <c r="K28" s="55">
        <f t="shared" ref="K28:K31" si="12">(I28/G28)*100</f>
        <v>4.8479405747471827</v>
      </c>
    </row>
    <row r="29" spans="3:13" ht="14.25" customHeight="1" x14ac:dyDescent="0.2">
      <c r="C29" s="61"/>
      <c r="D29" s="61"/>
      <c r="E29" s="130" t="s">
        <v>8</v>
      </c>
      <c r="F29" s="156">
        <v>12892.338847994237</v>
      </c>
      <c r="G29" s="157">
        <v>12357.414975020029</v>
      </c>
      <c r="H29" s="157">
        <v>11894.616678586772</v>
      </c>
      <c r="I29" s="157">
        <v>462.79829643326525</v>
      </c>
      <c r="J29" s="55">
        <f t="shared" si="11"/>
        <v>95.850839174480569</v>
      </c>
      <c r="K29" s="55">
        <f t="shared" si="12"/>
        <v>3.7451060546950283</v>
      </c>
    </row>
    <row r="30" spans="3:13" x14ac:dyDescent="0.2">
      <c r="C30" s="61"/>
      <c r="D30" s="61"/>
      <c r="E30" s="130" t="s">
        <v>81</v>
      </c>
      <c r="F30" s="156">
        <v>8981.0337126550112</v>
      </c>
      <c r="G30" s="157">
        <v>8339.9192493813789</v>
      </c>
      <c r="H30" s="157">
        <v>7889.2799928484565</v>
      </c>
      <c r="I30" s="157">
        <v>450.63925653292637</v>
      </c>
      <c r="J30" s="55">
        <f t="shared" si="11"/>
        <v>92.861462457598336</v>
      </c>
      <c r="K30" s="55">
        <f t="shared" si="12"/>
        <v>5.4034007171754448</v>
      </c>
    </row>
    <row r="31" spans="3:13" x14ac:dyDescent="0.2">
      <c r="C31" s="61"/>
      <c r="D31" s="61"/>
      <c r="E31" s="56" t="s">
        <v>82</v>
      </c>
      <c r="F31" s="156">
        <v>5011.3208562097279</v>
      </c>
      <c r="G31" s="157">
        <v>4080.046761050131</v>
      </c>
      <c r="H31" s="157">
        <v>3842.5680928833276</v>
      </c>
      <c r="I31" s="157">
        <v>237.47866816680195</v>
      </c>
      <c r="J31" s="55">
        <f t="shared" si="11"/>
        <v>81.416594110001569</v>
      </c>
      <c r="K31" s="55">
        <f t="shared" si="12"/>
        <v>5.8204888834577764</v>
      </c>
    </row>
    <row r="32" spans="3:13" x14ac:dyDescent="0.2">
      <c r="C32" s="61"/>
      <c r="D32" s="61"/>
      <c r="E32" s="56" t="s">
        <v>161</v>
      </c>
      <c r="F32" s="156">
        <v>3343.3665593897376</v>
      </c>
      <c r="G32" s="157">
        <v>1035.8319872837631</v>
      </c>
      <c r="H32" s="157">
        <v>940.19236625631618</v>
      </c>
      <c r="I32" s="157">
        <v>95.639621027446879</v>
      </c>
      <c r="J32" s="55">
        <f>((H32+I32)/F32)*100</f>
        <v>30.981705681498255</v>
      </c>
      <c r="K32" s="55">
        <f>(I32/G32)*100</f>
        <v>9.233121027497937</v>
      </c>
    </row>
    <row r="33" spans="3:11" x14ac:dyDescent="0.2">
      <c r="C33" s="61"/>
      <c r="D33" s="61"/>
      <c r="E33" s="130"/>
      <c r="F33" s="147"/>
      <c r="G33" s="148"/>
      <c r="H33" s="152"/>
      <c r="I33" s="149"/>
      <c r="J33" s="55"/>
      <c r="K33" s="55"/>
    </row>
    <row r="34" spans="3:11" ht="14.25" x14ac:dyDescent="0.2">
      <c r="C34" s="144">
        <v>2013</v>
      </c>
      <c r="D34" s="150"/>
      <c r="E34" s="145" t="s">
        <v>30</v>
      </c>
      <c r="F34" s="151">
        <f>SUM(F35:F40)</f>
        <v>46394.15</v>
      </c>
      <c r="G34" s="151">
        <f t="shared" ref="G34" si="13">SUM(G35:G40)</f>
        <v>38521.269999999997</v>
      </c>
      <c r="H34" s="151">
        <f t="shared" ref="H34" si="14">SUM(H35:H40)</f>
        <v>36105.909999999996</v>
      </c>
      <c r="I34" s="151">
        <f>SUM(I35:I40)</f>
        <v>2415.3600000000024</v>
      </c>
      <c r="J34" s="146">
        <f>((H34+I34)/F34)*100</f>
        <v>83.03044672658082</v>
      </c>
      <c r="K34" s="146">
        <f>(I34/G34)*100</f>
        <v>6.2701982567033809</v>
      </c>
    </row>
    <row r="35" spans="3:11" x14ac:dyDescent="0.2">
      <c r="C35" s="61"/>
      <c r="D35" s="61"/>
      <c r="E35" s="130" t="s">
        <v>6</v>
      </c>
      <c r="F35" s="147">
        <v>5794.46</v>
      </c>
      <c r="G35" s="148">
        <v>3189.74</v>
      </c>
      <c r="H35" s="149">
        <v>2416.4</v>
      </c>
      <c r="I35" s="149">
        <f>G35-H35</f>
        <v>773.33999999999969</v>
      </c>
      <c r="J35" s="55">
        <f>((H35+I35)/F35)*100</f>
        <v>55.04809766570137</v>
      </c>
      <c r="K35" s="55">
        <f>(I35/G35)*100</f>
        <v>24.24460927849918</v>
      </c>
    </row>
    <row r="36" spans="3:11" x14ac:dyDescent="0.2">
      <c r="C36" s="61"/>
      <c r="D36" s="61"/>
      <c r="E36" s="130" t="s">
        <v>7</v>
      </c>
      <c r="F36" s="147">
        <v>9780.43</v>
      </c>
      <c r="G36" s="148">
        <v>9155.02</v>
      </c>
      <c r="H36" s="149">
        <v>8657.48</v>
      </c>
      <c r="I36" s="149">
        <f t="shared" ref="I36:I39" si="15">G36-H36</f>
        <v>497.54000000000087</v>
      </c>
      <c r="J36" s="55">
        <f t="shared" ref="J36:J39" si="16">((H36+I36)/F36)*100</f>
        <v>93.605495872880851</v>
      </c>
      <c r="K36" s="55">
        <f t="shared" ref="K36:K39" si="17">(I36/G36)*100</f>
        <v>5.4346140150431221</v>
      </c>
    </row>
    <row r="37" spans="3:11" x14ac:dyDescent="0.2">
      <c r="C37" s="61"/>
      <c r="D37" s="61"/>
      <c r="E37" s="130" t="s">
        <v>8</v>
      </c>
      <c r="F37" s="147">
        <v>11712.39</v>
      </c>
      <c r="G37" s="148">
        <v>11271.77</v>
      </c>
      <c r="H37" s="149">
        <v>10937.24</v>
      </c>
      <c r="I37" s="149">
        <f t="shared" si="15"/>
        <v>334.53000000000065</v>
      </c>
      <c r="J37" s="55">
        <f t="shared" si="16"/>
        <v>96.238000954544717</v>
      </c>
      <c r="K37" s="55">
        <f t="shared" si="17"/>
        <v>2.9678568672000996</v>
      </c>
    </row>
    <row r="38" spans="3:11" x14ac:dyDescent="0.2">
      <c r="C38" s="61"/>
      <c r="D38" s="61"/>
      <c r="E38" s="130" t="s">
        <v>81</v>
      </c>
      <c r="F38" s="147">
        <v>9916.51</v>
      </c>
      <c r="G38" s="148">
        <v>9403.5300000000007</v>
      </c>
      <c r="H38" s="152">
        <v>9052.57</v>
      </c>
      <c r="I38" s="149">
        <f t="shared" si="15"/>
        <v>350.96000000000095</v>
      </c>
      <c r="J38" s="55">
        <f t="shared" si="16"/>
        <v>94.827010712438152</v>
      </c>
      <c r="K38" s="55">
        <f t="shared" si="17"/>
        <v>3.7322154552598965</v>
      </c>
    </row>
    <row r="39" spans="3:11" x14ac:dyDescent="0.2">
      <c r="C39" s="61"/>
      <c r="D39" s="61"/>
      <c r="E39" s="56" t="s">
        <v>82</v>
      </c>
      <c r="F39" s="147">
        <v>5279.76</v>
      </c>
      <c r="G39" s="148">
        <v>4278.72</v>
      </c>
      <c r="H39" s="152">
        <v>3981.72</v>
      </c>
      <c r="I39" s="149">
        <f t="shared" si="15"/>
        <v>297.00000000000045</v>
      </c>
      <c r="J39" s="55">
        <f t="shared" si="16"/>
        <v>81.04004727487613</v>
      </c>
      <c r="K39" s="55">
        <f t="shared" si="17"/>
        <v>6.9413282477002571</v>
      </c>
    </row>
    <row r="40" spans="3:11" x14ac:dyDescent="0.2">
      <c r="C40" s="61"/>
      <c r="D40" s="61"/>
      <c r="E40" s="56" t="s">
        <v>161</v>
      </c>
      <c r="F40" s="147">
        <v>3910.6</v>
      </c>
      <c r="G40" s="148">
        <v>1222.49</v>
      </c>
      <c r="H40" s="152">
        <v>1060.5</v>
      </c>
      <c r="I40" s="149">
        <f>G40-H40</f>
        <v>161.99</v>
      </c>
      <c r="J40" s="55">
        <f>((H40+I40)/F40)*100</f>
        <v>31.26093182631821</v>
      </c>
      <c r="K40" s="55">
        <f>(I40/G40)*100</f>
        <v>13.250824137620759</v>
      </c>
    </row>
    <row r="41" spans="3:11" x14ac:dyDescent="0.2">
      <c r="C41" s="61"/>
      <c r="D41" s="61"/>
      <c r="E41" s="130"/>
      <c r="F41" s="147"/>
      <c r="G41" s="148"/>
      <c r="H41" s="152"/>
      <c r="I41" s="84"/>
      <c r="J41" s="146"/>
      <c r="K41" s="146"/>
    </row>
    <row r="42" spans="3:11" ht="14.25" x14ac:dyDescent="0.2">
      <c r="C42" s="144">
        <v>2014</v>
      </c>
      <c r="D42" s="150"/>
      <c r="E42" s="145" t="s">
        <v>30</v>
      </c>
      <c r="F42" s="151">
        <f>SUM(F43:F48)</f>
        <v>47895.71</v>
      </c>
      <c r="G42" s="151">
        <f t="shared" ref="G42" si="18">SUM(G43:G48)</f>
        <v>39581.75</v>
      </c>
      <c r="H42" s="151">
        <v>37723</v>
      </c>
      <c r="I42" s="151">
        <f t="shared" ref="I42" si="19">SUM(I43:I48)</f>
        <v>1859.2300000000016</v>
      </c>
      <c r="J42" s="146">
        <f>((H42+I42)/F42)*100</f>
        <v>82.642537296137803</v>
      </c>
      <c r="K42" s="146">
        <f>(I42/G42)*100</f>
        <v>4.6971899928628762</v>
      </c>
    </row>
    <row r="43" spans="3:11" ht="14.25" x14ac:dyDescent="0.2">
      <c r="C43" s="144"/>
      <c r="D43" s="150"/>
      <c r="E43" s="130" t="s">
        <v>6</v>
      </c>
      <c r="F43" s="147">
        <v>5386.22</v>
      </c>
      <c r="G43" s="148">
        <v>2600.8200000000002</v>
      </c>
      <c r="H43" s="149">
        <v>2116.1799999999998</v>
      </c>
      <c r="I43" s="149">
        <f>G43-H43</f>
        <v>484.64000000000033</v>
      </c>
      <c r="J43" s="55">
        <f>((H43+I43)/F43)*100</f>
        <v>48.286553464210527</v>
      </c>
      <c r="K43" s="158">
        <f t="shared" ref="K43:K48" si="20">(I43/G43)*100</f>
        <v>18.634123084258054</v>
      </c>
    </row>
    <row r="44" spans="3:11" ht="14.25" x14ac:dyDescent="0.2">
      <c r="C44" s="144"/>
      <c r="D44" s="150"/>
      <c r="E44" s="130" t="s">
        <v>7</v>
      </c>
      <c r="F44" s="147">
        <v>10298.25</v>
      </c>
      <c r="G44" s="148">
        <v>9557.75</v>
      </c>
      <c r="H44" s="149">
        <v>9151.4699999999993</v>
      </c>
      <c r="I44" s="149">
        <f t="shared" ref="I44:I48" si="21">G44-H44</f>
        <v>406.28000000000065</v>
      </c>
      <c r="J44" s="55">
        <f t="shared" ref="J44:J47" si="22">((H44+I44)/F44)*100</f>
        <v>92.809457917607361</v>
      </c>
      <c r="K44" s="158">
        <f t="shared" si="20"/>
        <v>4.2507912427088037</v>
      </c>
    </row>
    <row r="45" spans="3:11" x14ac:dyDescent="0.2">
      <c r="C45" s="61"/>
      <c r="D45" s="61"/>
      <c r="E45" s="130" t="s">
        <v>8</v>
      </c>
      <c r="F45" s="147">
        <v>11146.73</v>
      </c>
      <c r="G45" s="148">
        <v>10735.19</v>
      </c>
      <c r="H45" s="149">
        <v>10532.72</v>
      </c>
      <c r="I45" s="149">
        <f t="shared" si="21"/>
        <v>202.47000000000116</v>
      </c>
      <c r="J45" s="55">
        <f t="shared" si="22"/>
        <v>96.307975522866357</v>
      </c>
      <c r="K45" s="158">
        <f t="shared" si="20"/>
        <v>1.8860402098146485</v>
      </c>
    </row>
    <row r="46" spans="3:11" x14ac:dyDescent="0.2">
      <c r="C46" s="61"/>
      <c r="D46" s="61"/>
      <c r="E46" s="130" t="s">
        <v>81</v>
      </c>
      <c r="F46" s="147">
        <v>10785.98</v>
      </c>
      <c r="G46" s="148">
        <v>10040.4</v>
      </c>
      <c r="H46" s="152">
        <v>9629.9</v>
      </c>
      <c r="I46" s="149">
        <f t="shared" si="21"/>
        <v>410.5</v>
      </c>
      <c r="J46" s="55">
        <f t="shared" si="22"/>
        <v>93.087508042848228</v>
      </c>
      <c r="K46" s="158">
        <f t="shared" si="20"/>
        <v>4.0884825305764716</v>
      </c>
    </row>
    <row r="47" spans="3:11" x14ac:dyDescent="0.2">
      <c r="C47" s="61"/>
      <c r="D47" s="61"/>
      <c r="E47" s="56" t="s">
        <v>82</v>
      </c>
      <c r="F47" s="147">
        <v>6485.77</v>
      </c>
      <c r="G47" s="148">
        <v>5274.98</v>
      </c>
      <c r="H47" s="152">
        <v>4983.96</v>
      </c>
      <c r="I47" s="149">
        <f t="shared" si="21"/>
        <v>291.01999999999953</v>
      </c>
      <c r="J47" s="55">
        <f t="shared" si="22"/>
        <v>81.331592085442423</v>
      </c>
      <c r="K47" s="158">
        <f t="shared" si="20"/>
        <v>5.5169877421336109</v>
      </c>
    </row>
    <row r="48" spans="3:11" x14ac:dyDescent="0.2">
      <c r="C48" s="61"/>
      <c r="D48" s="61"/>
      <c r="E48" s="56" t="s">
        <v>161</v>
      </c>
      <c r="F48" s="147">
        <v>3792.76</v>
      </c>
      <c r="G48" s="148">
        <v>1372.61</v>
      </c>
      <c r="H48" s="152">
        <v>1308.29</v>
      </c>
      <c r="I48" s="149">
        <f t="shared" si="21"/>
        <v>64.319999999999936</v>
      </c>
      <c r="J48" s="55">
        <f>((H48+I48)/F48)*100</f>
        <v>36.190267773336565</v>
      </c>
      <c r="K48" s="158">
        <f t="shared" si="20"/>
        <v>4.6859632379189966</v>
      </c>
    </row>
    <row r="49" spans="3:17" x14ac:dyDescent="0.2">
      <c r="C49" s="61"/>
      <c r="D49" s="61"/>
      <c r="E49" s="56"/>
      <c r="F49" s="147"/>
      <c r="G49" s="148"/>
      <c r="H49" s="152"/>
      <c r="I49" s="149"/>
      <c r="J49" s="55"/>
      <c r="K49" s="55"/>
    </row>
    <row r="50" spans="3:17" ht="14.25" x14ac:dyDescent="0.2">
      <c r="C50" s="144">
        <v>2015</v>
      </c>
      <c r="D50" s="150"/>
      <c r="E50" s="145" t="s">
        <v>30</v>
      </c>
      <c r="F50" s="151">
        <f>SUM(F51:F56)</f>
        <v>49368.999999999964</v>
      </c>
      <c r="G50" s="151">
        <f t="shared" ref="G50:H50" si="23">SUM(G51:G56)</f>
        <v>40870.497347148921</v>
      </c>
      <c r="H50" s="151">
        <f t="shared" si="23"/>
        <v>39138.21130364867</v>
      </c>
      <c r="I50" s="151">
        <f>SUM(I51:I56)</f>
        <v>1732.2860435002531</v>
      </c>
      <c r="J50" s="146">
        <f>((H50+I50)/F50)*100</f>
        <v>82.78575087028085</v>
      </c>
      <c r="K50" s="146">
        <f>(I50/G50)*100</f>
        <v>4.2384755653605843</v>
      </c>
    </row>
    <row r="51" spans="3:17" ht="14.25" x14ac:dyDescent="0.2">
      <c r="C51" s="144"/>
      <c r="D51" s="150"/>
      <c r="E51" s="130" t="s">
        <v>6</v>
      </c>
      <c r="F51" s="87">
        <v>5564.2254934517359</v>
      </c>
      <c r="G51" s="82">
        <v>3081.9406621812641</v>
      </c>
      <c r="H51" s="87">
        <v>2656.2460474912291</v>
      </c>
      <c r="I51" s="149">
        <f>G51-H51</f>
        <v>425.694614690035</v>
      </c>
      <c r="J51" s="55">
        <f>((H51+I51)/F51)*100</f>
        <v>55.388493255858315</v>
      </c>
      <c r="K51" s="55">
        <f>(I51/G51)*100</f>
        <v>13.812550641021973</v>
      </c>
    </row>
    <row r="52" spans="3:17" ht="14.25" x14ac:dyDescent="0.2">
      <c r="C52" s="144"/>
      <c r="D52" s="150"/>
      <c r="E52" s="130" t="s">
        <v>314</v>
      </c>
      <c r="F52" s="87">
        <v>10005.258829216464</v>
      </c>
      <c r="G52" s="82">
        <v>9500.2549895240263</v>
      </c>
      <c r="H52" s="87">
        <v>9119.3920659769192</v>
      </c>
      <c r="I52" s="149">
        <f t="shared" ref="I52:I55" si="24">G52-H52</f>
        <v>380.86292354710713</v>
      </c>
      <c r="J52" s="55">
        <f t="shared" ref="J52:J55" si="25">((H52+I52)/F52)*100</f>
        <v>94.952615936153791</v>
      </c>
      <c r="K52" s="55">
        <f t="shared" ref="K52:K55" si="26">(I52/G52)*100</f>
        <v>4.008975800829413</v>
      </c>
    </row>
    <row r="53" spans="3:17" x14ac:dyDescent="0.2">
      <c r="C53" s="61"/>
      <c r="D53" s="61"/>
      <c r="E53" s="130" t="s">
        <v>315</v>
      </c>
      <c r="F53" s="87">
        <v>13144.713485864122</v>
      </c>
      <c r="G53" s="82">
        <v>12265.130781793627</v>
      </c>
      <c r="H53" s="87">
        <v>11815.291735426621</v>
      </c>
      <c r="I53" s="149">
        <f t="shared" si="24"/>
        <v>449.83904636700572</v>
      </c>
      <c r="J53" s="55">
        <f t="shared" si="25"/>
        <v>93.308468039136784</v>
      </c>
      <c r="K53" s="55">
        <f t="shared" si="26"/>
        <v>3.6676253549187368</v>
      </c>
    </row>
    <row r="54" spans="3:17" x14ac:dyDescent="0.2">
      <c r="C54" s="61"/>
      <c r="D54" s="61"/>
      <c r="E54" s="130" t="s">
        <v>316</v>
      </c>
      <c r="F54" s="87">
        <v>11134.063022278555</v>
      </c>
      <c r="G54" s="82">
        <v>10431.467574993087</v>
      </c>
      <c r="H54" s="87">
        <v>10083.831878933772</v>
      </c>
      <c r="I54" s="149">
        <f t="shared" si="24"/>
        <v>347.6356960593148</v>
      </c>
      <c r="J54" s="55">
        <f t="shared" si="25"/>
        <v>93.689676033990295</v>
      </c>
      <c r="K54" s="55">
        <f t="shared" si="26"/>
        <v>3.3325674796965963</v>
      </c>
    </row>
    <row r="55" spans="3:17" x14ac:dyDescent="0.2">
      <c r="C55" s="61"/>
      <c r="D55" s="61"/>
      <c r="E55" s="56" t="s">
        <v>317</v>
      </c>
      <c r="F55" s="87">
        <v>5480.6713540448718</v>
      </c>
      <c r="G55" s="82">
        <v>4300.5515458904683</v>
      </c>
      <c r="H55" s="87">
        <v>4212.8390373581151</v>
      </c>
      <c r="I55" s="149">
        <f t="shared" si="24"/>
        <v>87.71250853235324</v>
      </c>
      <c r="J55" s="55">
        <f t="shared" si="25"/>
        <v>78.467604935233965</v>
      </c>
      <c r="K55" s="55">
        <f t="shared" si="26"/>
        <v>2.0395641720925255</v>
      </c>
    </row>
    <row r="56" spans="3:17" x14ac:dyDescent="0.2">
      <c r="C56" s="159"/>
      <c r="D56" s="159"/>
      <c r="E56" s="160" t="s">
        <v>161</v>
      </c>
      <c r="F56" s="161">
        <v>4040.067815144218</v>
      </c>
      <c r="G56" s="161">
        <v>1291.1517927664568</v>
      </c>
      <c r="H56" s="161">
        <v>1250.6105384620196</v>
      </c>
      <c r="I56" s="162">
        <f>G56-H56</f>
        <v>40.541254304437189</v>
      </c>
      <c r="J56" s="163">
        <f>((H56+I56)/F56)*100</f>
        <v>31.958666335415625</v>
      </c>
      <c r="K56" s="163">
        <f>(I56/G56)*100</f>
        <v>3.1399293662887149</v>
      </c>
    </row>
    <row r="57" spans="3:17" x14ac:dyDescent="0.2">
      <c r="C57" s="103" t="s">
        <v>258</v>
      </c>
    </row>
    <row r="60" spans="3:17" x14ac:dyDescent="0.2">
      <c r="J60" s="102"/>
    </row>
    <row r="61" spans="3:17" x14ac:dyDescent="0.2">
      <c r="C61" s="164"/>
      <c r="D61" s="164"/>
      <c r="E61" s="165"/>
      <c r="F61" s="166"/>
      <c r="G61" s="167"/>
      <c r="H61" s="168"/>
      <c r="I61" s="168"/>
      <c r="J61" s="169"/>
      <c r="K61" s="55"/>
      <c r="N61" s="155"/>
      <c r="O61" s="155"/>
      <c r="P61" s="155"/>
      <c r="Q61" s="155"/>
    </row>
    <row r="62" spans="3:17" x14ac:dyDescent="0.2">
      <c r="D62" s="170"/>
      <c r="F62" s="171"/>
      <c r="G62" s="172"/>
      <c r="H62" s="59"/>
      <c r="I62" s="59"/>
      <c r="J62" s="60"/>
      <c r="K62" s="55"/>
      <c r="N62" s="155"/>
      <c r="O62" s="155"/>
      <c r="P62" s="155"/>
      <c r="Q62" s="155"/>
    </row>
    <row r="63" spans="3:17" x14ac:dyDescent="0.2">
      <c r="C63" s="164"/>
      <c r="D63" s="164"/>
      <c r="E63" s="102"/>
      <c r="F63" s="166"/>
      <c r="G63" s="167"/>
      <c r="H63" s="168"/>
      <c r="I63" s="168"/>
      <c r="J63" s="169"/>
      <c r="K63" s="55"/>
      <c r="N63" s="155"/>
      <c r="O63" s="155"/>
      <c r="P63" s="155"/>
      <c r="Q63" s="173"/>
    </row>
    <row r="64" spans="3:17" x14ac:dyDescent="0.2">
      <c r="C64" s="164"/>
      <c r="D64" s="164"/>
      <c r="E64" s="102"/>
      <c r="F64" s="166"/>
      <c r="G64" s="167"/>
      <c r="H64" s="168"/>
      <c r="I64" s="168"/>
      <c r="J64" s="169"/>
      <c r="K64" s="55"/>
      <c r="N64" s="155"/>
      <c r="O64" s="155"/>
      <c r="P64" s="155"/>
      <c r="Q64" s="173"/>
    </row>
    <row r="65" spans="2:17" x14ac:dyDescent="0.2">
      <c r="C65" s="164"/>
      <c r="D65" s="164"/>
      <c r="E65" s="102"/>
      <c r="F65" s="166"/>
      <c r="G65" s="167"/>
      <c r="H65" s="168"/>
      <c r="I65" s="168"/>
      <c r="J65" s="169"/>
      <c r="K65" s="55"/>
      <c r="N65" s="155"/>
      <c r="O65" s="155"/>
      <c r="P65" s="155"/>
      <c r="Q65" s="173"/>
    </row>
    <row r="66" spans="2:17" x14ac:dyDescent="0.2">
      <c r="C66" s="164"/>
      <c r="D66" s="164"/>
      <c r="E66" s="102"/>
      <c r="F66" s="166"/>
      <c r="G66" s="167"/>
      <c r="H66" s="168"/>
      <c r="I66" s="168"/>
      <c r="J66" s="169"/>
      <c r="K66" s="55"/>
      <c r="N66" s="155"/>
      <c r="O66" s="155"/>
      <c r="P66" s="155"/>
      <c r="Q66" s="173"/>
    </row>
    <row r="67" spans="2:17" x14ac:dyDescent="0.2">
      <c r="C67" s="164"/>
      <c r="D67" s="164"/>
      <c r="E67" s="102"/>
      <c r="F67" s="166"/>
      <c r="G67" s="167"/>
      <c r="H67" s="168"/>
      <c r="I67" s="168"/>
      <c r="J67" s="169"/>
      <c r="K67" s="55"/>
      <c r="N67" s="155"/>
      <c r="O67" s="155"/>
      <c r="P67" s="155"/>
      <c r="Q67" s="173"/>
    </row>
    <row r="68" spans="2:17" x14ac:dyDescent="0.2">
      <c r="C68" s="164"/>
      <c r="D68" s="164"/>
      <c r="E68" s="102"/>
      <c r="F68" s="166"/>
      <c r="G68" s="167"/>
      <c r="H68" s="168"/>
      <c r="I68" s="168"/>
      <c r="J68" s="169"/>
      <c r="K68" s="55"/>
      <c r="N68" s="155"/>
      <c r="O68" s="155"/>
      <c r="P68" s="155"/>
      <c r="Q68" s="173"/>
    </row>
    <row r="69" spans="2:17" x14ac:dyDescent="0.2">
      <c r="C69" s="164"/>
      <c r="D69" s="164"/>
      <c r="E69" s="102"/>
      <c r="F69" s="166"/>
      <c r="G69" s="167"/>
      <c r="H69" s="168"/>
      <c r="I69" s="168"/>
      <c r="J69" s="169"/>
      <c r="K69" s="55"/>
    </row>
    <row r="71" spans="2:17" x14ac:dyDescent="0.2">
      <c r="N71" s="155"/>
      <c r="O71" s="155"/>
      <c r="P71" s="155"/>
      <c r="Q71" s="155"/>
    </row>
    <row r="72" spans="2:17" ht="9" customHeight="1" x14ac:dyDescent="0.2">
      <c r="E72" s="125"/>
      <c r="F72" s="126"/>
      <c r="N72" s="174"/>
      <c r="O72" s="155"/>
      <c r="P72" s="155"/>
      <c r="Q72" s="155"/>
    </row>
    <row r="73" spans="2:17" x14ac:dyDescent="0.2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02"/>
      <c r="N73" s="155"/>
      <c r="O73" s="155"/>
      <c r="P73" s="155"/>
      <c r="Q73" s="155"/>
    </row>
    <row r="74" spans="2:17" x14ac:dyDescent="0.2">
      <c r="N74" s="155"/>
      <c r="O74" s="155"/>
      <c r="P74" s="155"/>
      <c r="Q74" s="155"/>
    </row>
    <row r="75" spans="2:17" x14ac:dyDescent="0.2">
      <c r="N75" s="155"/>
      <c r="O75" s="155"/>
      <c r="P75" s="155"/>
      <c r="Q75" s="173"/>
    </row>
    <row r="76" spans="2:17" x14ac:dyDescent="0.2">
      <c r="N76" s="176"/>
      <c r="O76" s="177"/>
      <c r="P76" s="177"/>
      <c r="Q76" s="177"/>
    </row>
  </sheetData>
  <customSheetViews>
    <customSheetView guid="{F1F7BD3E-FC2C-462F-A022-5270024FE9F6}" scale="90" showPageBreaks="1" view="pageBreakPreview" topLeftCell="A91">
      <selection activeCell="E131" sqref="E131"/>
      <pageMargins left="0.75" right="0.75" top="1" bottom="1" header="0.5" footer="0.5"/>
      <pageSetup scale="74" orientation="portrait" r:id="rId1"/>
      <headerFooter alignWithMargins="0"/>
    </customSheetView>
    <customSheetView guid="{F4665436-DFC3-47B1-A482-DE3E62B43168}" showPageBreaks="1" printArea="1" view="pageBreakPreview" showRuler="0">
      <selection activeCell="J94" sqref="J94"/>
      <pageMargins left="0.75" right="0.75" top="1" bottom="1" header="0.5" footer="0.5"/>
      <pageSetup scale="87" orientation="portrait" r:id="rId2"/>
      <headerFooter alignWithMargins="0"/>
    </customSheetView>
    <customSheetView guid="{2C045F60-6AB2-44F0-B91E-AB5C1A883BD2}" scale="90" showPageBreaks="1" printArea="1" hiddenRows="1" view="pageBreakPreview" topLeftCell="A2">
      <selection activeCell="K98" sqref="K98"/>
      <pageMargins left="0.75" right="0.75" top="1" bottom="1" header="0.5" footer="0.5"/>
      <pageSetup scale="74" orientation="portrait" r:id="rId3"/>
      <headerFooter alignWithMargins="0"/>
    </customSheetView>
  </customSheetViews>
  <mergeCells count="2">
    <mergeCell ref="H2:L2"/>
    <mergeCell ref="C5:K5"/>
  </mergeCells>
  <phoneticPr fontId="8" type="noConversion"/>
  <pageMargins left="0.75" right="0.75" top="1" bottom="1" header="0.5" footer="0.5"/>
  <pageSetup scale="64" orientation="portrait" r:id="rId4"/>
  <headerFooter alignWithMargins="0"/>
  <rowBreaks count="1" manualBreakCount="1">
    <brk id="58" max="12" man="1"/>
  </rowBreaks>
  <drawing r:id="rId5"/>
  <legacyDrawing r:id="rId6"/>
  <oleObjects>
    <mc:AlternateContent xmlns:mc="http://schemas.openxmlformats.org/markup-compatibility/2006">
      <mc:Choice Requires="x14">
        <oleObject progId="MSPhotoEd.3" shapeId="11265" r:id="rId7">
          <objectPr defaultSiz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238125</xdr:colOff>
                <xdr:row>1</xdr:row>
                <xdr:rowOff>180975</xdr:rowOff>
              </to>
            </anchor>
          </objectPr>
        </oleObject>
      </mc:Choice>
      <mc:Fallback>
        <oleObject progId="MSPhotoEd.3" shapeId="11265" r:id="rId7"/>
      </mc:Fallback>
    </mc:AlternateContent>
    <mc:AlternateContent xmlns:mc="http://schemas.openxmlformats.org/markup-compatibility/2006">
      <mc:Choice Requires="x14">
        <oleObject progId="MSPhotoEd.3" shapeId="11266" r:id="rId9">
          <objectPr defaultSize="0" autoPict="0" r:id="rId8">
            <anchor moveWithCells="1" sizeWithCells="1">
              <from>
                <xdr:col>0</xdr:col>
                <xdr:colOff>190500</xdr:colOff>
                <xdr:row>0</xdr:row>
                <xdr:rowOff>0</xdr:rowOff>
              </from>
              <to>
                <xdr:col>0</xdr:col>
                <xdr:colOff>447675</xdr:colOff>
                <xdr:row>0</xdr:row>
                <xdr:rowOff>0</xdr:rowOff>
              </to>
            </anchor>
          </objectPr>
        </oleObject>
      </mc:Choice>
      <mc:Fallback>
        <oleObject progId="MSPhotoEd.3" shapeId="11266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V50"/>
  <sheetViews>
    <sheetView zoomScaleNormal="100" zoomScaleSheetLayoutView="100" workbookViewId="0">
      <selection activeCell="L4" sqref="L4"/>
    </sheetView>
  </sheetViews>
  <sheetFormatPr defaultRowHeight="12.75" x14ac:dyDescent="0.2"/>
  <cols>
    <col min="1" max="1" width="9.140625" style="54"/>
    <col min="2" max="2" width="12.85546875" style="54" customWidth="1"/>
    <col min="3" max="3" width="9.140625" style="54"/>
    <col min="4" max="4" width="17" style="54" customWidth="1"/>
    <col min="5" max="5" width="10.140625" style="54" customWidth="1"/>
    <col min="6" max="6" width="12" style="54" customWidth="1"/>
    <col min="7" max="7" width="12.7109375" style="54" customWidth="1"/>
    <col min="8" max="8" width="11.7109375" style="54" customWidth="1"/>
    <col min="9" max="9" width="14" style="54" customWidth="1"/>
    <col min="10" max="10" width="11.85546875" style="54" customWidth="1"/>
    <col min="11" max="16384" width="9.140625" style="54"/>
  </cols>
  <sheetData>
    <row r="5" spans="2:10" ht="15" x14ac:dyDescent="0.25">
      <c r="D5" s="383" t="s">
        <v>328</v>
      </c>
      <c r="E5" s="383"/>
      <c r="F5" s="383"/>
      <c r="G5" s="383"/>
      <c r="H5" s="383"/>
      <c r="I5" s="383"/>
      <c r="J5" s="383"/>
    </row>
    <row r="6" spans="2:10" x14ac:dyDescent="0.2">
      <c r="C6" s="125"/>
      <c r="D6" s="125"/>
      <c r="E6" s="125"/>
      <c r="F6" s="125"/>
      <c r="G6" s="125"/>
      <c r="H6" s="125"/>
      <c r="I6" s="125"/>
      <c r="J6" s="125"/>
    </row>
    <row r="7" spans="2:10" ht="15.75" x14ac:dyDescent="0.25">
      <c r="B7" s="131">
        <v>10.02</v>
      </c>
      <c r="C7" s="380" t="s">
        <v>329</v>
      </c>
      <c r="D7" s="380"/>
      <c r="E7" s="380"/>
      <c r="F7" s="380"/>
      <c r="G7" s="380"/>
      <c r="H7" s="380"/>
      <c r="I7" s="380"/>
      <c r="J7" s="380"/>
    </row>
    <row r="8" spans="2:10" x14ac:dyDescent="0.2">
      <c r="H8" s="178"/>
    </row>
    <row r="9" spans="2:10" ht="51" x14ac:dyDescent="0.2">
      <c r="C9" s="179" t="s">
        <v>23</v>
      </c>
      <c r="D9" s="179"/>
      <c r="E9" s="179" t="s">
        <v>10</v>
      </c>
      <c r="F9" s="180" t="s">
        <v>191</v>
      </c>
      <c r="G9" s="179" t="s">
        <v>192</v>
      </c>
      <c r="H9" s="179" t="s">
        <v>193</v>
      </c>
      <c r="I9" s="180" t="s">
        <v>194</v>
      </c>
      <c r="J9" s="180" t="s">
        <v>195</v>
      </c>
    </row>
    <row r="10" spans="2:10" x14ac:dyDescent="0.2">
      <c r="C10" s="56"/>
      <c r="D10" s="56"/>
      <c r="E10" s="56"/>
      <c r="F10" s="56"/>
      <c r="G10" s="56"/>
      <c r="H10" s="186"/>
      <c r="I10" s="56"/>
      <c r="J10" s="56"/>
    </row>
    <row r="11" spans="2:10" x14ac:dyDescent="0.2">
      <c r="C11" s="181">
        <v>2010</v>
      </c>
      <c r="D11" s="182" t="s">
        <v>10</v>
      </c>
      <c r="E11" s="183">
        <v>34982.801394708811</v>
      </c>
      <c r="F11" s="183">
        <v>32311.381182017871</v>
      </c>
      <c r="G11" s="183">
        <v>1133.5547607459971</v>
      </c>
      <c r="H11" s="183">
        <v>1490.8558973770121</v>
      </c>
      <c r="I11" s="183">
        <v>20.464705044000006</v>
      </c>
      <c r="J11" s="183">
        <v>26.544849525000011</v>
      </c>
    </row>
    <row r="12" spans="2:10" x14ac:dyDescent="0.2">
      <c r="C12" s="57"/>
      <c r="D12" s="184" t="s">
        <v>196</v>
      </c>
      <c r="E12" s="185">
        <v>17838.906111500557</v>
      </c>
      <c r="F12" s="185">
        <v>15912.202086170053</v>
      </c>
      <c r="G12" s="185">
        <v>833.33283904999462</v>
      </c>
      <c r="H12" s="185">
        <v>1070.8594686309946</v>
      </c>
      <c r="I12" s="185">
        <v>8.1978884600000015</v>
      </c>
      <c r="J12" s="185">
        <v>14.313829190000003</v>
      </c>
    </row>
    <row r="13" spans="2:10" x14ac:dyDescent="0.2">
      <c r="C13" s="57"/>
      <c r="D13" s="184" t="s">
        <v>13</v>
      </c>
      <c r="E13" s="185">
        <v>17143.895283213085</v>
      </c>
      <c r="F13" s="185">
        <v>16399.17909585224</v>
      </c>
      <c r="G13" s="185">
        <v>300.22192169599873</v>
      </c>
      <c r="H13" s="185">
        <v>419.9964287459976</v>
      </c>
      <c r="I13" s="185">
        <v>12.266816584000001</v>
      </c>
      <c r="J13" s="185">
        <v>12.231020335</v>
      </c>
    </row>
    <row r="14" spans="2:10" x14ac:dyDescent="0.2">
      <c r="C14" s="61"/>
      <c r="D14" s="184" t="s">
        <v>60</v>
      </c>
      <c r="E14" s="185">
        <v>15793.034816184054</v>
      </c>
      <c r="F14" s="185">
        <v>13561.014265511143</v>
      </c>
      <c r="G14" s="185">
        <v>938.25144537899405</v>
      </c>
      <c r="H14" s="185">
        <v>1260.035580538002</v>
      </c>
      <c r="I14" s="185">
        <v>18.413215122000004</v>
      </c>
      <c r="J14" s="185">
        <v>15.320309633000004</v>
      </c>
    </row>
    <row r="15" spans="2:10" x14ac:dyDescent="0.2">
      <c r="C15" s="61"/>
      <c r="D15" s="184" t="s">
        <v>61</v>
      </c>
      <c r="E15" s="185">
        <v>19189.766578530067</v>
      </c>
      <c r="F15" s="185">
        <v>18750.3669165108</v>
      </c>
      <c r="G15" s="185">
        <v>195.30331536699939</v>
      </c>
      <c r="H15" s="185">
        <v>230.82031683899922</v>
      </c>
      <c r="I15" s="185">
        <v>2.051489922</v>
      </c>
      <c r="J15" s="185">
        <v>11.224539892000003</v>
      </c>
    </row>
    <row r="16" spans="2:10" x14ac:dyDescent="0.2">
      <c r="H16" s="178"/>
    </row>
    <row r="17" spans="3:22" x14ac:dyDescent="0.2">
      <c r="H17" s="178"/>
    </row>
    <row r="18" spans="3:22" x14ac:dyDescent="0.2">
      <c r="C18" s="181">
        <v>2011</v>
      </c>
      <c r="D18" s="182" t="s">
        <v>10</v>
      </c>
      <c r="E18" s="187">
        <f>SUM(E19:E20)</f>
        <v>35266.93469643181</v>
      </c>
      <c r="F18" s="187">
        <v>32367.777052668524</v>
      </c>
      <c r="G18" s="187">
        <v>1323.787899756695</v>
      </c>
      <c r="H18" s="187">
        <v>1327.1996041261673</v>
      </c>
      <c r="I18" s="187">
        <v>51.751951851655399</v>
      </c>
      <c r="J18" s="187">
        <v>196.4181880287673</v>
      </c>
    </row>
    <row r="19" spans="3:22" x14ac:dyDescent="0.2">
      <c r="C19" s="57"/>
      <c r="D19" s="184" t="s">
        <v>196</v>
      </c>
      <c r="E19" s="188">
        <f>SUM(F19:J19)</f>
        <v>17981.4262840675</v>
      </c>
      <c r="F19" s="189">
        <v>15973.382094414967</v>
      </c>
      <c r="G19" s="190">
        <v>980.18442509757631</v>
      </c>
      <c r="H19" s="190">
        <v>915.62729453621046</v>
      </c>
      <c r="I19" s="190">
        <v>17.767534386236399</v>
      </c>
      <c r="J19" s="190">
        <v>94.464935632510304</v>
      </c>
    </row>
    <row r="20" spans="3:22" x14ac:dyDescent="0.2">
      <c r="C20" s="57"/>
      <c r="D20" s="184" t="s">
        <v>13</v>
      </c>
      <c r="E20" s="188">
        <f>SUM(F20:J20)</f>
        <v>17285.50841236431</v>
      </c>
      <c r="F20" s="189">
        <v>16394.394958253564</v>
      </c>
      <c r="G20" s="189">
        <v>343.60347465911934</v>
      </c>
      <c r="H20" s="190">
        <v>411.57230958995746</v>
      </c>
      <c r="I20" s="190">
        <v>33.984417465419</v>
      </c>
      <c r="J20" s="190">
        <v>101.953252396257</v>
      </c>
    </row>
    <row r="21" spans="3:22" x14ac:dyDescent="0.2">
      <c r="C21" s="61"/>
      <c r="D21" s="184" t="s">
        <v>60</v>
      </c>
      <c r="E21" s="188">
        <f>SUM(F21:J21)</f>
        <v>15969.323367723167</v>
      </c>
      <c r="F21" s="189">
        <v>13692.107574960564</v>
      </c>
      <c r="G21" s="190">
        <v>1001.1195752125719</v>
      </c>
      <c r="H21" s="189">
        <v>1051.3208757571736</v>
      </c>
      <c r="I21" s="190">
        <v>51.751951851655399</v>
      </c>
      <c r="J21" s="189">
        <v>173.02338994120262</v>
      </c>
    </row>
    <row r="22" spans="3:22" x14ac:dyDescent="0.2">
      <c r="C22" s="61"/>
      <c r="D22" s="191" t="s">
        <v>61</v>
      </c>
      <c r="E22" s="188">
        <f>SUM(F22:J22)</f>
        <v>19297.611328708703</v>
      </c>
      <c r="F22" s="189">
        <v>18675.669477708019</v>
      </c>
      <c r="G22" s="189">
        <v>322.66832454412378</v>
      </c>
      <c r="H22" s="190">
        <v>275.87872836899442</v>
      </c>
      <c r="I22" s="190">
        <v>0</v>
      </c>
      <c r="J22" s="190">
        <v>23.394798087564698</v>
      </c>
    </row>
    <row r="23" spans="3:22" x14ac:dyDescent="0.2">
      <c r="C23" s="61"/>
      <c r="D23" s="191"/>
      <c r="E23" s="188"/>
      <c r="F23" s="188"/>
      <c r="G23" s="188"/>
      <c r="H23" s="188"/>
      <c r="I23" s="188"/>
      <c r="J23" s="188"/>
    </row>
    <row r="24" spans="3:22" x14ac:dyDescent="0.2">
      <c r="C24" s="181">
        <v>2012</v>
      </c>
      <c r="D24" s="182" t="s">
        <v>10</v>
      </c>
      <c r="E24" s="187">
        <v>36401</v>
      </c>
      <c r="F24" s="187">
        <v>33329</v>
      </c>
      <c r="G24" s="187">
        <v>1372</v>
      </c>
      <c r="H24" s="187">
        <v>1573</v>
      </c>
      <c r="I24" s="187">
        <v>15</v>
      </c>
      <c r="J24" s="187">
        <v>112</v>
      </c>
      <c r="L24" s="119"/>
    </row>
    <row r="25" spans="3:22" x14ac:dyDescent="0.2">
      <c r="C25" s="57"/>
      <c r="D25" s="184" t="s">
        <v>196</v>
      </c>
      <c r="E25" s="188">
        <v>18059</v>
      </c>
      <c r="F25" s="188">
        <v>15909</v>
      </c>
      <c r="G25" s="188">
        <v>925</v>
      </c>
      <c r="H25" s="188">
        <v>1170</v>
      </c>
      <c r="I25" s="188">
        <v>0</v>
      </c>
      <c r="J25" s="188">
        <v>56</v>
      </c>
      <c r="V25" s="192"/>
    </row>
    <row r="26" spans="3:22" x14ac:dyDescent="0.2">
      <c r="C26" s="57"/>
      <c r="D26" s="184" t="s">
        <v>13</v>
      </c>
      <c r="E26" s="188">
        <v>18342</v>
      </c>
      <c r="F26" s="188">
        <v>17420</v>
      </c>
      <c r="G26" s="188">
        <v>447</v>
      </c>
      <c r="H26" s="188">
        <v>404</v>
      </c>
      <c r="I26" s="188">
        <v>15</v>
      </c>
      <c r="J26" s="188">
        <v>56</v>
      </c>
      <c r="V26" s="192"/>
    </row>
    <row r="27" spans="3:22" x14ac:dyDescent="0.2">
      <c r="C27" s="61"/>
      <c r="D27" s="184" t="s">
        <v>60</v>
      </c>
      <c r="E27" s="188">
        <v>16493</v>
      </c>
      <c r="F27" s="188">
        <v>13998</v>
      </c>
      <c r="G27" s="188">
        <v>1186</v>
      </c>
      <c r="H27" s="188">
        <v>1294</v>
      </c>
      <c r="I27" s="188">
        <v>15</v>
      </c>
      <c r="J27" s="188">
        <v>0</v>
      </c>
      <c r="V27" s="192"/>
    </row>
    <row r="28" spans="3:22" x14ac:dyDescent="0.2">
      <c r="C28" s="61"/>
      <c r="D28" s="191" t="s">
        <v>61</v>
      </c>
      <c r="E28" s="188">
        <v>19908</v>
      </c>
      <c r="F28" s="188">
        <v>19330</v>
      </c>
      <c r="G28" s="188">
        <v>186</v>
      </c>
      <c r="H28" s="188">
        <v>280</v>
      </c>
      <c r="I28" s="188">
        <v>0</v>
      </c>
      <c r="J28" s="188">
        <v>112</v>
      </c>
      <c r="V28" s="192"/>
    </row>
    <row r="29" spans="3:22" x14ac:dyDescent="0.2">
      <c r="C29" s="61"/>
      <c r="D29" s="191"/>
      <c r="E29" s="188"/>
      <c r="F29" s="188"/>
      <c r="G29" s="188"/>
      <c r="H29" s="188"/>
      <c r="I29" s="188"/>
      <c r="J29" s="188"/>
      <c r="V29" s="192"/>
    </row>
    <row r="30" spans="3:22" x14ac:dyDescent="0.2">
      <c r="C30" s="181">
        <v>2013</v>
      </c>
      <c r="D30" s="182" t="s">
        <v>10</v>
      </c>
      <c r="E30" s="187">
        <v>36105.910000000003</v>
      </c>
      <c r="F30" s="187">
        <v>33031.56</v>
      </c>
      <c r="G30" s="187">
        <v>1369.6</v>
      </c>
      <c r="H30" s="187">
        <v>1704.76</v>
      </c>
      <c r="I30" s="187">
        <v>0</v>
      </c>
      <c r="J30" s="187">
        <v>0</v>
      </c>
      <c r="V30" s="192"/>
    </row>
    <row r="31" spans="3:22" x14ac:dyDescent="0.2">
      <c r="C31" s="57"/>
      <c r="D31" s="184" t="s">
        <v>196</v>
      </c>
      <c r="E31" s="188">
        <v>18060.79</v>
      </c>
      <c r="F31" s="188">
        <v>15896.46</v>
      </c>
      <c r="G31" s="188">
        <v>904.66</v>
      </c>
      <c r="H31" s="188">
        <v>1259.67</v>
      </c>
      <c r="I31" s="188">
        <v>0</v>
      </c>
      <c r="J31" s="188">
        <v>0</v>
      </c>
      <c r="V31" s="192"/>
    </row>
    <row r="32" spans="3:22" x14ac:dyDescent="0.2">
      <c r="C32" s="57"/>
      <c r="D32" s="184" t="s">
        <v>13</v>
      </c>
      <c r="E32" s="188">
        <v>18045.12</v>
      </c>
      <c r="F32" s="188">
        <v>17135.099999999999</v>
      </c>
      <c r="G32" s="188">
        <v>464.94</v>
      </c>
      <c r="H32" s="188">
        <v>445.09</v>
      </c>
      <c r="I32" s="188">
        <v>0</v>
      </c>
      <c r="J32" s="188">
        <v>0</v>
      </c>
      <c r="V32" s="192"/>
    </row>
    <row r="33" spans="3:10" x14ac:dyDescent="0.2">
      <c r="C33" s="61"/>
      <c r="D33" s="184" t="s">
        <v>60</v>
      </c>
      <c r="E33" s="188">
        <v>17518.13</v>
      </c>
      <c r="F33" s="188">
        <v>15022.61</v>
      </c>
      <c r="G33" s="188">
        <v>1074.8900000000001</v>
      </c>
      <c r="H33" s="188">
        <v>1420.63</v>
      </c>
      <c r="I33" s="188">
        <v>0</v>
      </c>
      <c r="J33" s="188">
        <v>0</v>
      </c>
    </row>
    <row r="34" spans="3:10" x14ac:dyDescent="0.2">
      <c r="C34" s="61"/>
      <c r="D34" s="191" t="s">
        <v>61</v>
      </c>
      <c r="E34" s="188">
        <v>18587.78</v>
      </c>
      <c r="F34" s="188">
        <v>18008.939999999999</v>
      </c>
      <c r="G34" s="188">
        <v>294.70999999999998</v>
      </c>
      <c r="H34" s="188">
        <v>284.12</v>
      </c>
      <c r="I34" s="188">
        <v>0</v>
      </c>
      <c r="J34" s="188">
        <v>0</v>
      </c>
    </row>
    <row r="35" spans="3:10" x14ac:dyDescent="0.2">
      <c r="C35" s="61"/>
      <c r="D35" s="191"/>
      <c r="E35" s="188"/>
      <c r="F35" s="188"/>
      <c r="G35" s="188"/>
      <c r="H35" s="188"/>
      <c r="I35" s="188"/>
      <c r="J35" s="188"/>
    </row>
    <row r="36" spans="3:10" x14ac:dyDescent="0.2">
      <c r="C36" s="181">
        <v>2014</v>
      </c>
      <c r="D36" s="182" t="s">
        <v>10</v>
      </c>
      <c r="E36" s="187">
        <v>37722.530796464052</v>
      </c>
      <c r="F36" s="187">
        <v>33402.67071006247</v>
      </c>
      <c r="G36" s="187">
        <v>2143.6959490863687</v>
      </c>
      <c r="H36" s="187">
        <v>1828.0002348491985</v>
      </c>
      <c r="I36" s="187">
        <v>17.541368089692899</v>
      </c>
      <c r="J36" s="187">
        <v>330.62253437591772</v>
      </c>
    </row>
    <row r="37" spans="3:10" x14ac:dyDescent="0.2">
      <c r="C37" s="57"/>
      <c r="D37" s="184" t="s">
        <v>196</v>
      </c>
      <c r="E37" s="188">
        <v>18376.418271500173</v>
      </c>
      <c r="F37" s="188">
        <v>15511.863735261164</v>
      </c>
      <c r="G37" s="188">
        <v>1340.9509905515843</v>
      </c>
      <c r="H37" s="188">
        <v>1340.9517366168398</v>
      </c>
      <c r="I37" s="188">
        <v>17.541368089692899</v>
      </c>
      <c r="J37" s="188">
        <v>165.11044098093058</v>
      </c>
    </row>
    <row r="38" spans="3:10" x14ac:dyDescent="0.2">
      <c r="C38" s="57"/>
      <c r="D38" s="184" t="s">
        <v>13</v>
      </c>
      <c r="E38" s="188">
        <v>19346.112524963588</v>
      </c>
      <c r="F38" s="188">
        <v>17890.806974801482</v>
      </c>
      <c r="G38" s="188">
        <v>802.74495853478322</v>
      </c>
      <c r="H38" s="188">
        <v>487.04849823235838</v>
      </c>
      <c r="I38" s="188">
        <v>0</v>
      </c>
      <c r="J38" s="188">
        <v>165.51209339498709</v>
      </c>
    </row>
    <row r="39" spans="3:10" x14ac:dyDescent="0.2">
      <c r="C39" s="61"/>
      <c r="D39" s="184" t="s">
        <v>60</v>
      </c>
      <c r="E39" s="188">
        <v>18127.352696619102</v>
      </c>
      <c r="F39" s="188">
        <v>15172.21469032196</v>
      </c>
      <c r="G39" s="188">
        <v>1500.56264925646</v>
      </c>
      <c r="H39" s="188">
        <v>1347.9053018484544</v>
      </c>
      <c r="I39" s="188">
        <v>0</v>
      </c>
      <c r="J39" s="188">
        <v>106.67005519228499</v>
      </c>
    </row>
    <row r="40" spans="3:10" x14ac:dyDescent="0.2">
      <c r="C40" s="61"/>
      <c r="D40" s="191" t="s">
        <v>61</v>
      </c>
      <c r="E40" s="188">
        <v>19595.178099844699</v>
      </c>
      <c r="F40" s="188">
        <v>18230.456019740715</v>
      </c>
      <c r="G40" s="188">
        <v>643.13329982990831</v>
      </c>
      <c r="H40" s="188">
        <v>480.09493300074377</v>
      </c>
      <c r="I40" s="188">
        <v>17.541368089692899</v>
      </c>
      <c r="J40" s="188">
        <v>223.95247918363268</v>
      </c>
    </row>
    <row r="41" spans="3:10" x14ac:dyDescent="0.2">
      <c r="C41" s="61"/>
      <c r="D41" s="191"/>
      <c r="E41" s="188"/>
      <c r="F41" s="188"/>
      <c r="G41" s="188"/>
      <c r="H41" s="188"/>
      <c r="I41" s="188"/>
      <c r="J41" s="188"/>
    </row>
    <row r="42" spans="3:10" x14ac:dyDescent="0.2">
      <c r="C42" s="181">
        <v>2015</v>
      </c>
      <c r="D42" s="182" t="s">
        <v>10</v>
      </c>
      <c r="E42" s="187">
        <v>39138.211303648648</v>
      </c>
      <c r="F42" s="187">
        <v>34129.506137291093</v>
      </c>
      <c r="G42" s="187">
        <v>1701.5387690418454</v>
      </c>
      <c r="H42" s="187">
        <v>1477.9106038017476</v>
      </c>
      <c r="I42" s="187">
        <v>0</v>
      </c>
      <c r="J42" s="187">
        <v>109.36852773327288</v>
      </c>
    </row>
    <row r="43" spans="3:10" x14ac:dyDescent="0.2">
      <c r="C43" s="57"/>
      <c r="D43" s="184" t="s">
        <v>196</v>
      </c>
      <c r="E43" s="188">
        <v>20085.89880259338</v>
      </c>
      <c r="F43" s="87">
        <v>17876.913214069122</v>
      </c>
      <c r="G43" s="87">
        <v>1177.4283789348813</v>
      </c>
      <c r="H43" s="87">
        <v>987.50140690875867</v>
      </c>
      <c r="I43" s="188">
        <v>0</v>
      </c>
      <c r="J43" s="87">
        <v>44.055802680615699</v>
      </c>
    </row>
    <row r="44" spans="3:10" x14ac:dyDescent="0.2">
      <c r="C44" s="57"/>
      <c r="D44" s="184" t="s">
        <v>13</v>
      </c>
      <c r="E44" s="188">
        <v>19052.312501055269</v>
      </c>
      <c r="F44" s="87">
        <v>18274.780478557041</v>
      </c>
      <c r="G44" s="87">
        <v>445.32549006685923</v>
      </c>
      <c r="H44" s="87">
        <v>299.55016990503952</v>
      </c>
      <c r="I44" s="188">
        <v>0</v>
      </c>
      <c r="J44" s="87">
        <v>32.6563625263286</v>
      </c>
    </row>
    <row r="45" spans="3:10" x14ac:dyDescent="0.2">
      <c r="C45" s="61"/>
      <c r="D45" s="184" t="s">
        <v>60</v>
      </c>
      <c r="E45" s="188">
        <v>18366.011536812694</v>
      </c>
      <c r="F45" s="87">
        <v>15854.725658734054</v>
      </c>
      <c r="G45" s="87">
        <v>1256.2132789749862</v>
      </c>
      <c r="H45" s="87">
        <v>1178.3604338967082</v>
      </c>
      <c r="I45" s="188">
        <v>0</v>
      </c>
      <c r="J45" s="87">
        <v>76.712165206944292</v>
      </c>
    </row>
    <row r="46" spans="3:10" x14ac:dyDescent="0.2">
      <c r="C46" s="61"/>
      <c r="D46" s="191" t="s">
        <v>61</v>
      </c>
      <c r="E46" s="188">
        <v>19052.312501055269</v>
      </c>
      <c r="F46" s="188">
        <v>18274.780478557041</v>
      </c>
      <c r="G46" s="188">
        <v>445.32549006685917</v>
      </c>
      <c r="H46" s="188">
        <v>299.55016990503941</v>
      </c>
      <c r="I46" s="188">
        <v>0</v>
      </c>
      <c r="J46" s="188">
        <v>32.656362526328593</v>
      </c>
    </row>
    <row r="49" spans="3:10" s="56" customFormat="1" x14ac:dyDescent="0.2">
      <c r="C49" s="138"/>
      <c r="D49" s="193"/>
      <c r="E49" s="194"/>
      <c r="F49" s="194"/>
      <c r="G49" s="194"/>
      <c r="H49" s="194"/>
      <c r="I49" s="194"/>
      <c r="J49" s="194"/>
    </row>
    <row r="50" spans="3:10" x14ac:dyDescent="0.2">
      <c r="D50" s="181" t="s">
        <v>261</v>
      </c>
      <c r="E50" s="182"/>
      <c r="F50" s="183"/>
      <c r="G50" s="183"/>
      <c r="H50" s="183"/>
      <c r="I50" s="183"/>
      <c r="J50" s="183"/>
    </row>
  </sheetData>
  <customSheetViews>
    <customSheetView guid="{F1F7BD3E-FC2C-462F-A022-5270024FE9F6}" showPageBreaks="1" view="pageBreakPreview">
      <selection activeCell="K48" sqref="K48"/>
      <pageMargins left="0.7" right="0.7" top="0.75" bottom="0.75" header="0.3" footer="0.3"/>
      <pageSetup scale="70" orientation="portrait" r:id="rId1"/>
    </customSheetView>
    <customSheetView guid="{2C045F60-6AB2-44F0-B91E-AB5C1A883BD2}" showPageBreaks="1" printArea="1" hiddenRows="1" view="pageBreakPreview">
      <selection activeCell="E32" sqref="E32"/>
      <pageMargins left="0.7" right="0.7" top="0.75" bottom="0.75" header="0.3" footer="0.3"/>
      <pageSetup scale="70" orientation="portrait" r:id="rId2"/>
    </customSheetView>
  </customSheetViews>
  <mergeCells count="2">
    <mergeCell ref="D5:J5"/>
    <mergeCell ref="C7:J7"/>
  </mergeCells>
  <pageMargins left="0.7" right="0.7" top="0.75" bottom="0.75" header="0.3" footer="0.3"/>
  <pageSetup scale="70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668673" r:id="rId6">
          <objectPr defaultSize="0" autoPict="0" r:id="rId7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57150</xdr:colOff>
                <xdr:row>2</xdr:row>
                <xdr:rowOff>85725</xdr:rowOff>
              </to>
            </anchor>
          </objectPr>
        </oleObject>
      </mc:Choice>
      <mc:Fallback>
        <oleObject progId="MSPhotoEd.3" shapeId="66867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BE305"/>
  <sheetViews>
    <sheetView zoomScaleNormal="100" zoomScaleSheetLayoutView="100" workbookViewId="0">
      <selection activeCell="I2" sqref="I2"/>
    </sheetView>
  </sheetViews>
  <sheetFormatPr defaultRowHeight="12.75" x14ac:dyDescent="0.2"/>
  <cols>
    <col min="1" max="1" width="9.140625" style="108"/>
    <col min="2" max="2" width="9.140625" style="108" customWidth="1"/>
    <col min="3" max="3" width="30" style="108" customWidth="1"/>
    <col min="4" max="4" width="10.28515625" style="108" customWidth="1"/>
    <col min="5" max="11" width="9.140625" style="108"/>
    <col min="12" max="12" width="10.42578125" style="108" customWidth="1"/>
    <col min="13" max="13" width="9.140625" style="68"/>
    <col min="14" max="16384" width="9.140625" style="108"/>
  </cols>
  <sheetData>
    <row r="3" spans="2:57" ht="15" x14ac:dyDescent="0.25">
      <c r="I3" s="127" t="s">
        <v>328</v>
      </c>
    </row>
    <row r="4" spans="2:57" ht="15" customHeight="1" x14ac:dyDescent="0.25">
      <c r="D4" s="387"/>
      <c r="E4" s="387"/>
    </row>
    <row r="5" spans="2:57" ht="9" customHeight="1" x14ac:dyDescent="0.2"/>
    <row r="6" spans="2:57" ht="12.75" customHeight="1" x14ac:dyDescent="0.25">
      <c r="B6" s="127"/>
      <c r="C6" s="127"/>
      <c r="D6" s="127"/>
      <c r="E6" s="127"/>
      <c r="F6" s="127"/>
      <c r="G6" s="127"/>
    </row>
    <row r="8" spans="2:57" ht="15.75" x14ac:dyDescent="0.25">
      <c r="B8" s="131" t="s">
        <v>282</v>
      </c>
      <c r="C8" s="66" t="s">
        <v>319</v>
      </c>
      <c r="G8" s="153"/>
    </row>
    <row r="9" spans="2:57" ht="12.75" customHeight="1" x14ac:dyDescent="0.25">
      <c r="B9" s="132"/>
      <c r="C9" s="70"/>
    </row>
    <row r="10" spans="2:57" ht="44.25" customHeight="1" x14ac:dyDescent="0.2">
      <c r="B10" s="198"/>
      <c r="C10" s="199" t="s">
        <v>1</v>
      </c>
      <c r="D10" s="134">
        <v>2010</v>
      </c>
      <c r="E10" s="200">
        <v>2011</v>
      </c>
      <c r="F10" s="200">
        <v>2012</v>
      </c>
      <c r="G10" s="200">
        <v>2013</v>
      </c>
      <c r="H10" s="200">
        <v>2014</v>
      </c>
      <c r="I10" s="200">
        <v>2015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</row>
    <row r="11" spans="2:57" x14ac:dyDescent="0.2">
      <c r="B11" s="198"/>
      <c r="C11" s="198"/>
      <c r="D11" s="56"/>
      <c r="E11" s="56"/>
      <c r="F11" s="56"/>
      <c r="G11" s="56"/>
      <c r="H11" s="56"/>
      <c r="I11" s="56"/>
      <c r="L11" s="201"/>
      <c r="M11" s="202"/>
      <c r="N11" s="201"/>
      <c r="O11" s="201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</row>
    <row r="12" spans="2:57" x14ac:dyDescent="0.2">
      <c r="B12" s="198"/>
      <c r="C12" s="182" t="s">
        <v>2</v>
      </c>
      <c r="D12" s="203">
        <f>SUM(D13:D14)</f>
        <v>34983</v>
      </c>
      <c r="E12" s="203">
        <v>35266.934696431861</v>
      </c>
      <c r="F12" s="203">
        <v>36401</v>
      </c>
      <c r="G12" s="203">
        <v>36105.910000000003</v>
      </c>
      <c r="H12" s="203">
        <v>37722.530796464052</v>
      </c>
      <c r="I12" s="75">
        <v>39138.211303648699</v>
      </c>
      <c r="L12" s="201"/>
      <c r="M12" s="202"/>
      <c r="N12" s="201"/>
      <c r="O12" s="204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2:57" x14ac:dyDescent="0.2">
      <c r="B13" s="198"/>
      <c r="C13" s="78" t="s">
        <v>3</v>
      </c>
      <c r="D13" s="79">
        <v>17839</v>
      </c>
      <c r="E13" s="79">
        <v>17981.426284067486</v>
      </c>
      <c r="F13" s="79">
        <v>18059</v>
      </c>
      <c r="G13" s="79">
        <v>18060.79</v>
      </c>
      <c r="H13" s="79">
        <v>18376.418271500173</v>
      </c>
      <c r="I13" s="205">
        <v>20085.89880259342</v>
      </c>
      <c r="L13" s="201"/>
      <c r="M13" s="206"/>
      <c r="N13" s="201"/>
      <c r="O13" s="204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</row>
    <row r="14" spans="2:57" s="207" customFormat="1" x14ac:dyDescent="0.2">
      <c r="C14" s="78" t="s">
        <v>4</v>
      </c>
      <c r="D14" s="79">
        <v>17144</v>
      </c>
      <c r="E14" s="79">
        <v>17285.508412364365</v>
      </c>
      <c r="F14" s="79">
        <v>18342</v>
      </c>
      <c r="G14" s="79">
        <v>18045.12</v>
      </c>
      <c r="H14" s="79">
        <v>19346.112524963588</v>
      </c>
      <c r="I14" s="205">
        <v>19052.312501055279</v>
      </c>
      <c r="J14" s="108"/>
      <c r="K14" s="108"/>
      <c r="L14" s="201"/>
      <c r="M14" s="206"/>
      <c r="N14" s="201"/>
      <c r="O14" s="204"/>
      <c r="P14" s="108"/>
      <c r="Q14" s="108"/>
      <c r="R14" s="108"/>
      <c r="S14" s="1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</row>
    <row r="15" spans="2:57" x14ac:dyDescent="0.2">
      <c r="L15" s="201"/>
      <c r="M15" s="206"/>
      <c r="N15" s="201"/>
      <c r="O15" s="204"/>
    </row>
    <row r="16" spans="2:57" x14ac:dyDescent="0.2">
      <c r="B16" s="198"/>
      <c r="C16" s="182" t="s">
        <v>153</v>
      </c>
      <c r="D16" s="75">
        <f t="shared" ref="D16" si="0">(D17+D18)</f>
        <v>3613</v>
      </c>
      <c r="E16" s="75">
        <v>3077.5505653660475</v>
      </c>
      <c r="F16" s="75">
        <v>3398</v>
      </c>
      <c r="G16" s="75">
        <v>3544.22</v>
      </c>
      <c r="H16" s="75">
        <v>3933.168010337065</v>
      </c>
      <c r="I16" s="75">
        <v>3865.8911622134215</v>
      </c>
      <c r="L16" s="201"/>
      <c r="M16" s="206"/>
      <c r="N16" s="201"/>
      <c r="O16" s="204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</row>
    <row r="17" spans="2:57" x14ac:dyDescent="0.2">
      <c r="B17" s="198"/>
      <c r="C17" s="78" t="s">
        <v>3</v>
      </c>
      <c r="D17" s="79">
        <v>2098</v>
      </c>
      <c r="E17" s="79">
        <v>1779.1505332037787</v>
      </c>
      <c r="F17" s="212">
        <v>1957</v>
      </c>
      <c r="G17" s="212">
        <v>2162.4</v>
      </c>
      <c r="H17" s="212">
        <v>2433.889742575625</v>
      </c>
      <c r="I17" s="205">
        <v>2224.7306424472658</v>
      </c>
      <c r="L17" s="201"/>
      <c r="M17" s="206"/>
      <c r="N17" s="201"/>
      <c r="O17" s="204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</row>
    <row r="18" spans="2:57" x14ac:dyDescent="0.2">
      <c r="B18" s="198"/>
      <c r="C18" s="78" t="s">
        <v>4</v>
      </c>
      <c r="D18" s="212">
        <v>1515</v>
      </c>
      <c r="E18" s="212">
        <v>1298.4000321622689</v>
      </c>
      <c r="F18" s="79">
        <v>1441</v>
      </c>
      <c r="G18" s="79">
        <v>1381.82</v>
      </c>
      <c r="H18" s="79">
        <v>1499.278267761448</v>
      </c>
      <c r="I18" s="213">
        <v>1641.1605197661556</v>
      </c>
      <c r="L18" s="201"/>
      <c r="M18" s="206"/>
      <c r="N18" s="201"/>
      <c r="O18" s="204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</row>
    <row r="19" spans="2:57" x14ac:dyDescent="0.2">
      <c r="B19" s="198"/>
      <c r="L19" s="201"/>
      <c r="M19" s="206"/>
      <c r="N19" s="201"/>
      <c r="O19" s="204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</row>
    <row r="20" spans="2:57" x14ac:dyDescent="0.2">
      <c r="B20" s="198"/>
      <c r="C20" s="182" t="s">
        <v>145</v>
      </c>
      <c r="D20" s="168"/>
      <c r="E20" s="168"/>
      <c r="F20" s="168"/>
      <c r="G20" s="168"/>
      <c r="H20" s="168"/>
      <c r="I20" s="168"/>
      <c r="L20" s="201"/>
      <c r="M20" s="206"/>
      <c r="N20" s="201"/>
      <c r="O20" s="204"/>
    </row>
    <row r="21" spans="2:57" x14ac:dyDescent="0.2">
      <c r="B21" s="198"/>
      <c r="C21" s="182" t="s">
        <v>154</v>
      </c>
      <c r="D21" s="75">
        <f>D22+D23</f>
        <v>10482</v>
      </c>
      <c r="E21" s="75">
        <v>11784.057291679866</v>
      </c>
      <c r="F21" s="75">
        <v>10837</v>
      </c>
      <c r="G21" s="75">
        <v>11520.029999999999</v>
      </c>
      <c r="H21" s="75">
        <v>11841.968129216133</v>
      </c>
      <c r="I21" s="75">
        <v>11863.672079927162</v>
      </c>
      <c r="L21" s="201"/>
      <c r="M21" s="206"/>
      <c r="N21" s="201"/>
      <c r="O21" s="204"/>
    </row>
    <row r="22" spans="2:57" x14ac:dyDescent="0.2">
      <c r="B22" s="198"/>
      <c r="C22" s="78" t="s">
        <v>3</v>
      </c>
      <c r="D22" s="105">
        <v>4920</v>
      </c>
      <c r="E22" s="105">
        <v>5936.8589170655059</v>
      </c>
      <c r="F22" s="105">
        <v>5004</v>
      </c>
      <c r="G22" s="105">
        <v>5058.1000000000004</v>
      </c>
      <c r="H22" s="105">
        <v>5417.4572282920253</v>
      </c>
      <c r="I22" s="154">
        <v>5425.5363573616141</v>
      </c>
      <c r="L22" s="201"/>
      <c r="M22" s="206"/>
      <c r="N22" s="201"/>
      <c r="O22" s="204"/>
    </row>
    <row r="23" spans="2:57" x14ac:dyDescent="0.2">
      <c r="B23" s="198"/>
      <c r="C23" s="78" t="s">
        <v>4</v>
      </c>
      <c r="D23" s="105">
        <v>5562</v>
      </c>
      <c r="E23" s="105">
        <v>5847.1983746143596</v>
      </c>
      <c r="F23" s="105">
        <v>5833</v>
      </c>
      <c r="G23" s="105">
        <v>6461.9400000000005</v>
      </c>
      <c r="H23" s="105">
        <v>6424.510900924115</v>
      </c>
      <c r="I23" s="154">
        <v>6438.1357225655483</v>
      </c>
      <c r="L23" s="201"/>
      <c r="M23" s="206"/>
      <c r="N23" s="201"/>
      <c r="O23" s="204"/>
    </row>
    <row r="24" spans="2:57" x14ac:dyDescent="0.2">
      <c r="B24" s="198"/>
      <c r="J24" s="84"/>
      <c r="K24" s="84"/>
      <c r="L24" s="214"/>
      <c r="M24" s="206"/>
      <c r="N24" s="201"/>
      <c r="O24" s="204"/>
    </row>
    <row r="25" spans="2:57" x14ac:dyDescent="0.2">
      <c r="B25" s="198"/>
      <c r="C25" s="182" t="s">
        <v>155</v>
      </c>
      <c r="D25" s="75">
        <f t="shared" ref="D25" si="1">(D26+D27)</f>
        <v>3255</v>
      </c>
      <c r="E25" s="75">
        <v>2754.6441959014182</v>
      </c>
      <c r="F25" s="75">
        <v>2972</v>
      </c>
      <c r="G25" s="75">
        <v>2846.84</v>
      </c>
      <c r="H25" s="75">
        <v>3458.6870996946914</v>
      </c>
      <c r="I25" s="75">
        <v>3124</v>
      </c>
      <c r="J25" s="84"/>
      <c r="K25" s="84"/>
      <c r="L25" s="214"/>
      <c r="M25" s="206"/>
      <c r="N25" s="201"/>
      <c r="O25" s="204"/>
    </row>
    <row r="26" spans="2:57" x14ac:dyDescent="0.2">
      <c r="B26" s="198"/>
      <c r="C26" s="78" t="s">
        <v>3</v>
      </c>
      <c r="D26" s="79">
        <v>813</v>
      </c>
      <c r="E26" s="79">
        <v>707.15840232045014</v>
      </c>
      <c r="F26" s="79">
        <v>776</v>
      </c>
      <c r="G26" s="79">
        <v>731.98</v>
      </c>
      <c r="H26" s="79">
        <v>868.06445129364295</v>
      </c>
      <c r="I26" s="79">
        <v>910</v>
      </c>
      <c r="L26" s="201"/>
      <c r="M26" s="206"/>
      <c r="N26" s="201"/>
      <c r="O26" s="204"/>
    </row>
    <row r="27" spans="2:57" s="164" customFormat="1" x14ac:dyDescent="0.2">
      <c r="C27" s="78" t="s">
        <v>4</v>
      </c>
      <c r="D27" s="105">
        <v>2442</v>
      </c>
      <c r="E27" s="105">
        <v>2047.485793580968</v>
      </c>
      <c r="F27" s="105">
        <v>2196</v>
      </c>
      <c r="G27" s="105">
        <v>2114.86</v>
      </c>
      <c r="H27" s="105">
        <v>2590.6226484010517</v>
      </c>
      <c r="I27" s="105">
        <v>2214</v>
      </c>
      <c r="J27" s="108"/>
      <c r="K27" s="108"/>
      <c r="L27" s="201"/>
      <c r="M27" s="206"/>
      <c r="N27" s="201"/>
      <c r="O27" s="204"/>
      <c r="P27" s="108"/>
      <c r="Q27" s="108"/>
      <c r="R27" s="108"/>
      <c r="S27" s="108"/>
    </row>
    <row r="28" spans="2:57" s="164" customFormat="1" x14ac:dyDescent="0.2">
      <c r="J28" s="108"/>
      <c r="K28" s="108"/>
      <c r="L28" s="201"/>
      <c r="M28" s="206"/>
      <c r="N28" s="201"/>
      <c r="O28" s="204"/>
      <c r="P28" s="108"/>
      <c r="Q28" s="108"/>
      <c r="R28" s="108"/>
      <c r="S28" s="108"/>
    </row>
    <row r="29" spans="2:57" x14ac:dyDescent="0.2">
      <c r="B29" s="198"/>
      <c r="C29" s="182" t="s">
        <v>156</v>
      </c>
      <c r="D29" s="75">
        <f t="shared" ref="D29" si="2">(D30+D31)</f>
        <v>6742</v>
      </c>
      <c r="E29" s="75">
        <v>6558.1226152722038</v>
      </c>
      <c r="F29" s="75">
        <v>7673</v>
      </c>
      <c r="G29" s="75">
        <v>7061.02</v>
      </c>
      <c r="H29" s="75">
        <v>7473.7587157208663</v>
      </c>
      <c r="I29" s="75">
        <v>8441</v>
      </c>
      <c r="L29" s="201"/>
      <c r="M29" s="206"/>
      <c r="N29" s="201"/>
      <c r="O29" s="204"/>
    </row>
    <row r="30" spans="2:57" x14ac:dyDescent="0.2">
      <c r="B30" s="198"/>
      <c r="C30" s="78" t="s">
        <v>3</v>
      </c>
      <c r="D30" s="79">
        <v>2840</v>
      </c>
      <c r="E30" s="79">
        <v>2492.2490032333762</v>
      </c>
      <c r="F30" s="79">
        <v>2869</v>
      </c>
      <c r="G30" s="79">
        <v>2467.41</v>
      </c>
      <c r="H30" s="79">
        <v>2765.2063831881924</v>
      </c>
      <c r="I30" s="79">
        <v>3205</v>
      </c>
      <c r="L30" s="201"/>
      <c r="M30" s="206"/>
      <c r="N30" s="201"/>
      <c r="O30" s="204"/>
    </row>
    <row r="31" spans="2:57" s="164" customFormat="1" x14ac:dyDescent="0.2">
      <c r="C31" s="78" t="s">
        <v>4</v>
      </c>
      <c r="D31" s="105">
        <v>3902</v>
      </c>
      <c r="E31" s="105">
        <v>4065.8736120388276</v>
      </c>
      <c r="F31" s="105">
        <v>4804</v>
      </c>
      <c r="G31" s="105">
        <v>4593.6099999999997</v>
      </c>
      <c r="H31" s="105">
        <v>4708.5523325326822</v>
      </c>
      <c r="I31" s="105">
        <v>5236</v>
      </c>
      <c r="J31" s="108"/>
      <c r="K31" s="108"/>
      <c r="L31" s="201"/>
      <c r="M31" s="206"/>
      <c r="N31" s="201"/>
      <c r="O31" s="204"/>
      <c r="P31" s="108"/>
      <c r="Q31" s="108"/>
      <c r="R31" s="108"/>
      <c r="S31" s="108"/>
    </row>
    <row r="32" spans="2:57" s="164" customFormat="1" x14ac:dyDescent="0.2">
      <c r="J32" s="108"/>
      <c r="K32" s="108"/>
      <c r="L32" s="201"/>
      <c r="M32" s="206"/>
      <c r="N32" s="201"/>
      <c r="O32" s="204"/>
      <c r="P32" s="108"/>
      <c r="Q32" s="108"/>
      <c r="R32" s="108"/>
      <c r="S32" s="108"/>
    </row>
    <row r="33" spans="2:16" x14ac:dyDescent="0.2">
      <c r="B33" s="198"/>
      <c r="C33" s="182" t="s">
        <v>157</v>
      </c>
      <c r="D33" s="75">
        <f>D34+D35</f>
        <v>692</v>
      </c>
      <c r="E33" s="75">
        <v>867.0500469162032</v>
      </c>
      <c r="F33" s="75">
        <v>800</v>
      </c>
      <c r="G33" s="75">
        <v>801.57</v>
      </c>
      <c r="H33" s="75">
        <v>651.61719434115298</v>
      </c>
      <c r="I33" s="75">
        <v>740</v>
      </c>
      <c r="L33" s="201"/>
      <c r="M33" s="206"/>
      <c r="N33" s="201"/>
      <c r="O33" s="204"/>
    </row>
    <row r="34" spans="2:16" x14ac:dyDescent="0.2">
      <c r="B34" s="198"/>
      <c r="C34" s="78" t="s">
        <v>3</v>
      </c>
      <c r="D34" s="79">
        <v>663</v>
      </c>
      <c r="E34" s="79">
        <v>844.86996099908401</v>
      </c>
      <c r="F34" s="79">
        <v>747</v>
      </c>
      <c r="G34" s="79">
        <v>763.83</v>
      </c>
      <c r="H34" s="79">
        <v>611.66617245952648</v>
      </c>
      <c r="I34" s="79">
        <v>687</v>
      </c>
      <c r="L34" s="201"/>
      <c r="M34" s="206"/>
      <c r="N34" s="201"/>
      <c r="O34" s="204"/>
    </row>
    <row r="35" spans="2:16" s="164" customFormat="1" x14ac:dyDescent="0.2">
      <c r="C35" s="78" t="s">
        <v>4</v>
      </c>
      <c r="D35" s="79">
        <v>29</v>
      </c>
      <c r="E35" s="79">
        <v>22.1800859171192</v>
      </c>
      <c r="F35" s="79">
        <v>53</v>
      </c>
      <c r="G35" s="79">
        <v>37.729999999999997</v>
      </c>
      <c r="H35" s="79">
        <v>39.951021881626502</v>
      </c>
      <c r="I35" s="79">
        <v>53</v>
      </c>
      <c r="J35" s="108"/>
      <c r="K35" s="108"/>
      <c r="L35" s="201"/>
      <c r="M35" s="206"/>
      <c r="N35" s="201"/>
      <c r="O35" s="204"/>
      <c r="P35" s="108"/>
    </row>
    <row r="36" spans="2:16" s="164" customFormat="1" x14ac:dyDescent="0.2">
      <c r="J36" s="108"/>
      <c r="K36" s="108"/>
      <c r="L36" s="201"/>
      <c r="M36" s="206"/>
      <c r="N36" s="201"/>
      <c r="O36" s="204"/>
      <c r="P36" s="108"/>
    </row>
    <row r="37" spans="2:16" x14ac:dyDescent="0.2">
      <c r="B37" s="198"/>
      <c r="C37" s="182" t="s">
        <v>158</v>
      </c>
      <c r="D37" s="75">
        <f>D38+D39</f>
        <v>4068</v>
      </c>
      <c r="E37" s="75">
        <v>4068.4336094116065</v>
      </c>
      <c r="F37" s="75">
        <v>4171</v>
      </c>
      <c r="G37" s="75">
        <v>4339.2700000000004</v>
      </c>
      <c r="H37" s="75">
        <v>3937.1742626313094</v>
      </c>
      <c r="I37" s="75">
        <v>4593</v>
      </c>
      <c r="L37" s="201"/>
      <c r="M37" s="206"/>
      <c r="N37" s="201"/>
      <c r="O37" s="204"/>
    </row>
    <row r="38" spans="2:16" x14ac:dyDescent="0.2">
      <c r="C38" s="78" t="s">
        <v>3</v>
      </c>
      <c r="D38" s="105">
        <v>3906</v>
      </c>
      <c r="E38" s="105">
        <v>3990.0890201119491</v>
      </c>
      <c r="F38" s="105">
        <v>3979</v>
      </c>
      <c r="G38" s="105">
        <v>4177.96</v>
      </c>
      <c r="H38" s="105">
        <v>3608.6738033968104</v>
      </c>
      <c r="I38" s="105">
        <v>4454</v>
      </c>
      <c r="L38" s="201"/>
      <c r="M38" s="206"/>
      <c r="N38" s="201"/>
      <c r="O38" s="204"/>
    </row>
    <row r="39" spans="2:16" s="164" customFormat="1" x14ac:dyDescent="0.2">
      <c r="C39" s="78" t="s">
        <v>4</v>
      </c>
      <c r="D39" s="79">
        <v>162</v>
      </c>
      <c r="E39" s="79">
        <v>78.3445892996574</v>
      </c>
      <c r="F39" s="79">
        <v>192</v>
      </c>
      <c r="G39" s="79">
        <v>161.31</v>
      </c>
      <c r="H39" s="79">
        <v>328.50045923449966</v>
      </c>
      <c r="I39" s="79">
        <v>139</v>
      </c>
      <c r="J39" s="108"/>
      <c r="K39" s="108"/>
      <c r="L39" s="201"/>
      <c r="M39" s="206"/>
      <c r="N39" s="201"/>
      <c r="O39" s="204"/>
      <c r="P39" s="108"/>
    </row>
    <row r="40" spans="2:16" s="164" customFormat="1" x14ac:dyDescent="0.2">
      <c r="J40" s="108"/>
      <c r="K40" s="108"/>
      <c r="L40" s="201"/>
      <c r="M40" s="206"/>
      <c r="N40" s="201"/>
      <c r="O40" s="204"/>
      <c r="P40" s="108"/>
    </row>
    <row r="41" spans="2:16" x14ac:dyDescent="0.2">
      <c r="B41" s="198"/>
      <c r="C41" s="182" t="s">
        <v>159</v>
      </c>
      <c r="D41" s="75">
        <f t="shared" ref="D41" si="3">(D42+D43)</f>
        <v>1280</v>
      </c>
      <c r="E41" s="75">
        <v>1179.9038998670912</v>
      </c>
      <c r="F41" s="75">
        <v>1277</v>
      </c>
      <c r="G41" s="75">
        <v>1144.42</v>
      </c>
      <c r="H41" s="75">
        <v>1284.0930528549998</v>
      </c>
      <c r="I41" s="75">
        <v>1534</v>
      </c>
      <c r="L41" s="201"/>
      <c r="M41" s="206"/>
      <c r="N41" s="201"/>
      <c r="O41" s="204"/>
    </row>
    <row r="42" spans="2:16" x14ac:dyDescent="0.2">
      <c r="B42" s="198"/>
      <c r="C42" s="78" t="s">
        <v>3</v>
      </c>
      <c r="D42" s="79">
        <v>1136</v>
      </c>
      <c r="E42" s="79">
        <v>1026.9740212727058</v>
      </c>
      <c r="F42" s="79">
        <v>1105</v>
      </c>
      <c r="G42" s="79">
        <v>1042.97</v>
      </c>
      <c r="H42" s="79">
        <v>1039.6841352532745</v>
      </c>
      <c r="I42" s="79">
        <v>1365</v>
      </c>
      <c r="L42" s="201"/>
      <c r="M42" s="206"/>
      <c r="N42" s="201"/>
      <c r="O42" s="204"/>
    </row>
    <row r="43" spans="2:16" s="164" customFormat="1" x14ac:dyDescent="0.2">
      <c r="C43" s="78" t="s">
        <v>4</v>
      </c>
      <c r="D43" s="79">
        <v>144</v>
      </c>
      <c r="E43" s="79">
        <v>152.92987859438551</v>
      </c>
      <c r="F43" s="79">
        <v>173</v>
      </c>
      <c r="G43" s="79">
        <v>101.46</v>
      </c>
      <c r="H43" s="79">
        <v>244.40891760172491</v>
      </c>
      <c r="I43" s="79">
        <v>169</v>
      </c>
      <c r="J43" s="108"/>
      <c r="K43" s="108"/>
      <c r="L43" s="201"/>
      <c r="M43" s="206"/>
      <c r="N43" s="201"/>
      <c r="O43" s="204"/>
      <c r="P43" s="108"/>
    </row>
    <row r="44" spans="2:16" s="164" customFormat="1" x14ac:dyDescent="0.2">
      <c r="J44" s="108"/>
      <c r="K44" s="108"/>
      <c r="L44" s="201"/>
      <c r="M44" s="206"/>
      <c r="N44" s="201"/>
      <c r="O44" s="204"/>
      <c r="P44" s="108"/>
    </row>
    <row r="45" spans="2:16" x14ac:dyDescent="0.2">
      <c r="B45" s="198"/>
      <c r="C45" s="182" t="s">
        <v>160</v>
      </c>
      <c r="D45" s="75">
        <f>D46+D47</f>
        <v>4787</v>
      </c>
      <c r="E45" s="75">
        <v>4742.5711800013851</v>
      </c>
      <c r="F45" s="75">
        <v>4985</v>
      </c>
      <c r="G45" s="75">
        <v>4828.3500000000004</v>
      </c>
      <c r="H45" s="75">
        <v>4762.1689217961803</v>
      </c>
      <c r="I45" s="75">
        <v>4812</v>
      </c>
      <c r="L45" s="201"/>
      <c r="M45" s="206"/>
      <c r="N45" s="201"/>
      <c r="O45" s="204"/>
    </row>
    <row r="46" spans="2:16" x14ac:dyDescent="0.2">
      <c r="B46" s="198"/>
      <c r="C46" s="78" t="s">
        <v>3</v>
      </c>
      <c r="D46" s="105">
        <v>1428</v>
      </c>
      <c r="E46" s="105">
        <v>1103.9842265267985</v>
      </c>
      <c r="F46" s="105">
        <v>1478</v>
      </c>
      <c r="G46" s="105">
        <v>1656.14</v>
      </c>
      <c r="H46" s="105">
        <v>1444.2562602683006</v>
      </c>
      <c r="I46" s="105">
        <v>1717</v>
      </c>
      <c r="L46" s="201"/>
      <c r="M46" s="206"/>
      <c r="N46" s="201"/>
      <c r="O46" s="204"/>
    </row>
    <row r="47" spans="2:16" s="164" customFormat="1" x14ac:dyDescent="0.2">
      <c r="C47" s="78" t="s">
        <v>4</v>
      </c>
      <c r="D47" s="105">
        <v>3359</v>
      </c>
      <c r="E47" s="105">
        <v>3638.5869534745862</v>
      </c>
      <c r="F47" s="105">
        <v>3508</v>
      </c>
      <c r="G47" s="105">
        <v>3172.21</v>
      </c>
      <c r="H47" s="105">
        <v>3317.9126615278828</v>
      </c>
      <c r="I47" s="105">
        <v>3095</v>
      </c>
      <c r="J47" s="108"/>
      <c r="K47" s="108"/>
      <c r="L47" s="201"/>
      <c r="M47" s="202"/>
      <c r="N47" s="201"/>
      <c r="O47" s="204"/>
      <c r="P47" s="108"/>
    </row>
    <row r="48" spans="2:16" s="164" customFormat="1" x14ac:dyDescent="0.2">
      <c r="J48" s="108"/>
      <c r="K48" s="108"/>
      <c r="L48" s="108"/>
      <c r="M48" s="68"/>
      <c r="N48" s="108"/>
      <c r="O48" s="108"/>
      <c r="P48" s="108"/>
    </row>
    <row r="49" spans="2:16" s="164" customFormat="1" x14ac:dyDescent="0.2">
      <c r="C49" s="215" t="s">
        <v>324</v>
      </c>
      <c r="D49" s="216">
        <v>0</v>
      </c>
      <c r="E49" s="216">
        <v>0</v>
      </c>
      <c r="F49" s="217">
        <v>19</v>
      </c>
      <c r="G49" s="216">
        <v>0</v>
      </c>
      <c r="H49" s="216">
        <v>0</v>
      </c>
      <c r="I49" s="216">
        <v>0</v>
      </c>
      <c r="J49" s="108"/>
      <c r="K49" s="108"/>
      <c r="L49" s="108"/>
      <c r="M49" s="68"/>
      <c r="N49" s="108"/>
      <c r="O49" s="108"/>
      <c r="P49" s="108"/>
    </row>
    <row r="50" spans="2:16" s="164" customFormat="1" x14ac:dyDescent="0.2">
      <c r="C50" s="218" t="s">
        <v>3</v>
      </c>
      <c r="D50" s="216">
        <v>0</v>
      </c>
      <c r="E50" s="216">
        <v>0</v>
      </c>
      <c r="F50" s="216">
        <v>0</v>
      </c>
      <c r="G50" s="216">
        <v>0</v>
      </c>
      <c r="H50" s="216">
        <v>0</v>
      </c>
      <c r="I50" s="216">
        <v>0</v>
      </c>
      <c r="J50" s="108"/>
      <c r="K50" s="108"/>
      <c r="L50" s="108"/>
      <c r="M50" s="68"/>
      <c r="N50" s="108"/>
      <c r="O50" s="108"/>
      <c r="P50" s="108"/>
    </row>
    <row r="51" spans="2:16" s="164" customFormat="1" x14ac:dyDescent="0.2">
      <c r="C51" s="218" t="s">
        <v>4</v>
      </c>
      <c r="D51" s="216">
        <v>0</v>
      </c>
      <c r="E51" s="216">
        <v>0</v>
      </c>
      <c r="F51" s="212">
        <v>19</v>
      </c>
      <c r="G51" s="216">
        <v>0</v>
      </c>
      <c r="H51" s="216">
        <v>0</v>
      </c>
      <c r="I51" s="216">
        <v>0</v>
      </c>
      <c r="J51" s="108"/>
      <c r="K51" s="108"/>
      <c r="L51" s="108"/>
      <c r="M51" s="68"/>
      <c r="N51" s="108"/>
      <c r="O51" s="108"/>
      <c r="P51" s="108"/>
    </row>
    <row r="52" spans="2:16" s="164" customFormat="1" x14ac:dyDescent="0.2">
      <c r="J52" s="108"/>
      <c r="K52" s="108"/>
      <c r="L52" s="108"/>
      <c r="M52" s="68"/>
      <c r="N52" s="108"/>
      <c r="O52" s="108"/>
      <c r="P52" s="108"/>
    </row>
    <row r="53" spans="2:16" x14ac:dyDescent="0.2">
      <c r="B53" s="198"/>
      <c r="C53" s="182" t="s">
        <v>70</v>
      </c>
      <c r="D53" s="75">
        <f t="shared" ref="D53" si="4">(D54+D55)</f>
        <v>64</v>
      </c>
      <c r="E53" s="75">
        <v>234.60129201603422</v>
      </c>
      <c r="F53" s="75">
        <v>270</v>
      </c>
      <c r="G53" s="75">
        <v>20.190000000000001</v>
      </c>
      <c r="H53" s="75">
        <v>379.89540987151412</v>
      </c>
      <c r="I53" s="75">
        <v>164</v>
      </c>
    </row>
    <row r="54" spans="2:16" x14ac:dyDescent="0.2">
      <c r="B54" s="198"/>
      <c r="C54" s="78" t="s">
        <v>3</v>
      </c>
      <c r="D54" s="104">
        <v>34</v>
      </c>
      <c r="E54" s="104">
        <v>100.09219933383861</v>
      </c>
      <c r="F54" s="104">
        <v>146</v>
      </c>
      <c r="G54" s="104">
        <v>0</v>
      </c>
      <c r="H54" s="104">
        <v>187.52009477286418</v>
      </c>
      <c r="I54" s="104">
        <v>99</v>
      </c>
    </row>
    <row r="55" spans="2:16" x14ac:dyDescent="0.2">
      <c r="B55" s="198"/>
      <c r="C55" s="78" t="s">
        <v>4</v>
      </c>
      <c r="D55" s="104">
        <v>30</v>
      </c>
      <c r="E55" s="104">
        <v>134.50909268219561</v>
      </c>
      <c r="F55" s="104">
        <v>124</v>
      </c>
      <c r="G55" s="104">
        <v>20.190000000000001</v>
      </c>
      <c r="H55" s="104">
        <v>192.37531509865002</v>
      </c>
      <c r="I55" s="104">
        <v>65</v>
      </c>
    </row>
    <row r="56" spans="2:16" x14ac:dyDescent="0.2">
      <c r="B56" s="219"/>
      <c r="C56" s="160"/>
      <c r="D56" s="160"/>
      <c r="E56" s="160"/>
      <c r="F56" s="160"/>
      <c r="G56" s="160"/>
      <c r="H56" s="160"/>
      <c r="I56" s="160"/>
    </row>
    <row r="57" spans="2:16" x14ac:dyDescent="0.2">
      <c r="B57" s="219"/>
      <c r="C57" s="56"/>
      <c r="D57" s="56"/>
      <c r="E57" s="56"/>
      <c r="F57" s="56"/>
    </row>
    <row r="58" spans="2:16" ht="14.25" x14ac:dyDescent="0.2">
      <c r="B58" s="220"/>
      <c r="C58" s="103" t="s">
        <v>260</v>
      </c>
    </row>
    <row r="59" spans="2:16" ht="14.25" x14ac:dyDescent="0.2">
      <c r="B59" s="220"/>
    </row>
    <row r="60" spans="2:16" x14ac:dyDescent="0.2">
      <c r="B60" s="386"/>
      <c r="C60" s="386"/>
      <c r="D60" s="221"/>
    </row>
    <row r="61" spans="2:16" x14ac:dyDescent="0.2">
      <c r="B61" s="198"/>
      <c r="C61" s="198"/>
    </row>
    <row r="62" spans="2:16" x14ac:dyDescent="0.2">
      <c r="B62" s="198"/>
      <c r="C62" s="198"/>
    </row>
    <row r="63" spans="2:16" x14ac:dyDescent="0.2">
      <c r="B63" s="198"/>
      <c r="C63" s="198"/>
    </row>
    <row r="64" spans="2:16" x14ac:dyDescent="0.2">
      <c r="B64" s="198"/>
      <c r="C64" s="198"/>
    </row>
    <row r="65" spans="2:3" x14ac:dyDescent="0.2">
      <c r="B65" s="198"/>
      <c r="C65" s="198"/>
    </row>
    <row r="66" spans="2:3" x14ac:dyDescent="0.2">
      <c r="B66" s="198"/>
      <c r="C66" s="198"/>
    </row>
    <row r="67" spans="2:3" x14ac:dyDescent="0.2">
      <c r="B67" s="198"/>
      <c r="C67" s="198"/>
    </row>
    <row r="68" spans="2:3" x14ac:dyDescent="0.2">
      <c r="B68" s="198"/>
      <c r="C68" s="198"/>
    </row>
    <row r="69" spans="2:3" x14ac:dyDescent="0.2">
      <c r="B69" s="198"/>
      <c r="C69" s="198"/>
    </row>
    <row r="70" spans="2:3" x14ac:dyDescent="0.2">
      <c r="B70" s="198"/>
      <c r="C70" s="198"/>
    </row>
    <row r="71" spans="2:3" x14ac:dyDescent="0.2">
      <c r="B71" s="198"/>
      <c r="C71" s="198"/>
    </row>
    <row r="72" spans="2:3" x14ac:dyDescent="0.2">
      <c r="B72" s="198"/>
      <c r="C72" s="198"/>
    </row>
    <row r="73" spans="2:3" x14ac:dyDescent="0.2">
      <c r="B73" s="198"/>
      <c r="C73" s="198"/>
    </row>
    <row r="74" spans="2:3" x14ac:dyDescent="0.2">
      <c r="B74" s="198"/>
      <c r="C74" s="198"/>
    </row>
    <row r="75" spans="2:3" x14ac:dyDescent="0.2">
      <c r="B75" s="198"/>
      <c r="C75" s="198"/>
    </row>
    <row r="76" spans="2:3" x14ac:dyDescent="0.2">
      <c r="B76" s="198"/>
      <c r="C76" s="198"/>
    </row>
    <row r="77" spans="2:3" x14ac:dyDescent="0.2">
      <c r="B77" s="198"/>
      <c r="C77" s="198"/>
    </row>
    <row r="78" spans="2:3" x14ac:dyDescent="0.2">
      <c r="B78" s="198"/>
      <c r="C78" s="198"/>
    </row>
    <row r="79" spans="2:3" x14ac:dyDescent="0.2">
      <c r="B79" s="198"/>
      <c r="C79" s="198"/>
    </row>
    <row r="80" spans="2:3" x14ac:dyDescent="0.2">
      <c r="B80" s="198"/>
      <c r="C80" s="198"/>
    </row>
    <row r="81" spans="2:3" x14ac:dyDescent="0.2">
      <c r="B81" s="198"/>
      <c r="C81" s="198"/>
    </row>
    <row r="82" spans="2:3" x14ac:dyDescent="0.2">
      <c r="B82" s="198"/>
      <c r="C82" s="198"/>
    </row>
    <row r="83" spans="2:3" x14ac:dyDescent="0.2">
      <c r="B83" s="198"/>
      <c r="C83" s="198"/>
    </row>
    <row r="84" spans="2:3" x14ac:dyDescent="0.2">
      <c r="B84" s="198"/>
      <c r="C84" s="198"/>
    </row>
    <row r="85" spans="2:3" x14ac:dyDescent="0.2">
      <c r="B85" s="198"/>
      <c r="C85" s="198"/>
    </row>
    <row r="86" spans="2:3" x14ac:dyDescent="0.2">
      <c r="B86" s="198"/>
      <c r="C86" s="198"/>
    </row>
    <row r="87" spans="2:3" x14ac:dyDescent="0.2">
      <c r="B87" s="198"/>
      <c r="C87" s="198"/>
    </row>
    <row r="88" spans="2:3" x14ac:dyDescent="0.2">
      <c r="B88" s="198"/>
      <c r="C88" s="198"/>
    </row>
    <row r="89" spans="2:3" x14ac:dyDescent="0.2">
      <c r="B89" s="198"/>
      <c r="C89" s="198"/>
    </row>
    <row r="90" spans="2:3" x14ac:dyDescent="0.2">
      <c r="B90" s="198"/>
      <c r="C90" s="198"/>
    </row>
    <row r="91" spans="2:3" x14ac:dyDescent="0.2">
      <c r="B91" s="198"/>
      <c r="C91" s="198"/>
    </row>
    <row r="92" spans="2:3" x14ac:dyDescent="0.2">
      <c r="B92" s="198"/>
      <c r="C92" s="198"/>
    </row>
    <row r="93" spans="2:3" x14ac:dyDescent="0.2">
      <c r="B93" s="198"/>
      <c r="C93" s="198"/>
    </row>
    <row r="94" spans="2:3" x14ac:dyDescent="0.2">
      <c r="B94" s="198"/>
      <c r="C94" s="198"/>
    </row>
    <row r="95" spans="2:3" x14ac:dyDescent="0.2">
      <c r="B95" s="198"/>
      <c r="C95" s="198"/>
    </row>
    <row r="96" spans="2:3" x14ac:dyDescent="0.2">
      <c r="B96" s="198"/>
      <c r="C96" s="198"/>
    </row>
    <row r="97" spans="2:3" x14ac:dyDescent="0.2">
      <c r="B97" s="198"/>
      <c r="C97" s="198"/>
    </row>
    <row r="98" spans="2:3" x14ac:dyDescent="0.2">
      <c r="B98" s="198"/>
      <c r="C98" s="198"/>
    </row>
    <row r="99" spans="2:3" x14ac:dyDescent="0.2">
      <c r="B99" s="198"/>
      <c r="C99" s="198"/>
    </row>
    <row r="100" spans="2:3" x14ac:dyDescent="0.2">
      <c r="B100" s="198"/>
      <c r="C100" s="198"/>
    </row>
    <row r="101" spans="2:3" x14ac:dyDescent="0.2">
      <c r="B101" s="198"/>
      <c r="C101" s="198"/>
    </row>
    <row r="102" spans="2:3" x14ac:dyDescent="0.2">
      <c r="B102" s="198"/>
      <c r="C102" s="198"/>
    </row>
    <row r="103" spans="2:3" x14ac:dyDescent="0.2">
      <c r="B103" s="198"/>
      <c r="C103" s="198"/>
    </row>
    <row r="104" spans="2:3" x14ac:dyDescent="0.2">
      <c r="B104" s="198"/>
      <c r="C104" s="198"/>
    </row>
    <row r="105" spans="2:3" x14ac:dyDescent="0.2">
      <c r="B105" s="198"/>
      <c r="C105" s="198"/>
    </row>
    <row r="106" spans="2:3" x14ac:dyDescent="0.2">
      <c r="B106" s="198"/>
      <c r="C106" s="198"/>
    </row>
    <row r="107" spans="2:3" x14ac:dyDescent="0.2">
      <c r="B107" s="198"/>
      <c r="C107" s="198"/>
    </row>
    <row r="108" spans="2:3" x14ac:dyDescent="0.2">
      <c r="B108" s="198"/>
      <c r="C108" s="198"/>
    </row>
    <row r="109" spans="2:3" x14ac:dyDescent="0.2">
      <c r="B109" s="198"/>
      <c r="C109" s="198"/>
    </row>
    <row r="110" spans="2:3" x14ac:dyDescent="0.2">
      <c r="B110" s="198"/>
      <c r="C110" s="198"/>
    </row>
    <row r="111" spans="2:3" x14ac:dyDescent="0.2">
      <c r="B111" s="198"/>
      <c r="C111" s="198"/>
    </row>
    <row r="112" spans="2:3" x14ac:dyDescent="0.2">
      <c r="B112" s="198"/>
      <c r="C112" s="198"/>
    </row>
    <row r="113" spans="2:3" x14ac:dyDescent="0.2">
      <c r="B113" s="198"/>
      <c r="C113" s="198"/>
    </row>
    <row r="114" spans="2:3" x14ac:dyDescent="0.2">
      <c r="B114" s="198"/>
      <c r="C114" s="198"/>
    </row>
    <row r="115" spans="2:3" x14ac:dyDescent="0.2">
      <c r="B115" s="198"/>
      <c r="C115" s="198"/>
    </row>
    <row r="116" spans="2:3" x14ac:dyDescent="0.2">
      <c r="B116" s="198"/>
      <c r="C116" s="198"/>
    </row>
    <row r="117" spans="2:3" x14ac:dyDescent="0.2">
      <c r="B117" s="198"/>
      <c r="C117" s="198"/>
    </row>
    <row r="118" spans="2:3" x14ac:dyDescent="0.2">
      <c r="B118" s="198"/>
      <c r="C118" s="198"/>
    </row>
    <row r="119" spans="2:3" x14ac:dyDescent="0.2">
      <c r="B119" s="198"/>
      <c r="C119" s="198"/>
    </row>
    <row r="120" spans="2:3" x14ac:dyDescent="0.2">
      <c r="B120" s="198"/>
      <c r="C120" s="198"/>
    </row>
    <row r="121" spans="2:3" x14ac:dyDescent="0.2">
      <c r="B121" s="198"/>
      <c r="C121" s="198"/>
    </row>
    <row r="122" spans="2:3" x14ac:dyDescent="0.2">
      <c r="B122" s="198"/>
      <c r="C122" s="198"/>
    </row>
    <row r="123" spans="2:3" x14ac:dyDescent="0.2">
      <c r="B123" s="198"/>
      <c r="C123" s="198"/>
    </row>
    <row r="124" spans="2:3" x14ac:dyDescent="0.2">
      <c r="B124" s="198"/>
      <c r="C124" s="198"/>
    </row>
    <row r="125" spans="2:3" x14ac:dyDescent="0.2">
      <c r="B125" s="198"/>
      <c r="C125" s="198"/>
    </row>
    <row r="126" spans="2:3" x14ac:dyDescent="0.2">
      <c r="B126" s="198"/>
      <c r="C126" s="198"/>
    </row>
    <row r="127" spans="2:3" x14ac:dyDescent="0.2">
      <c r="B127" s="198"/>
      <c r="C127" s="198"/>
    </row>
    <row r="128" spans="2:3" x14ac:dyDescent="0.2">
      <c r="B128" s="198"/>
      <c r="C128" s="198"/>
    </row>
    <row r="129" spans="2:3" x14ac:dyDescent="0.2">
      <c r="B129" s="198"/>
      <c r="C129" s="198"/>
    </row>
    <row r="130" spans="2:3" x14ac:dyDescent="0.2">
      <c r="B130" s="198"/>
      <c r="C130" s="198"/>
    </row>
    <row r="131" spans="2:3" x14ac:dyDescent="0.2">
      <c r="B131" s="198"/>
      <c r="C131" s="198"/>
    </row>
    <row r="132" spans="2:3" x14ac:dyDescent="0.2">
      <c r="B132" s="198"/>
      <c r="C132" s="198"/>
    </row>
    <row r="133" spans="2:3" x14ac:dyDescent="0.2">
      <c r="B133" s="198"/>
      <c r="C133" s="198"/>
    </row>
    <row r="134" spans="2:3" x14ac:dyDescent="0.2">
      <c r="B134" s="198"/>
      <c r="C134" s="198"/>
    </row>
    <row r="135" spans="2:3" x14ac:dyDescent="0.2">
      <c r="B135" s="198"/>
      <c r="C135" s="198"/>
    </row>
    <row r="136" spans="2:3" x14ac:dyDescent="0.2">
      <c r="B136" s="198"/>
      <c r="C136" s="198"/>
    </row>
    <row r="137" spans="2:3" x14ac:dyDescent="0.2">
      <c r="B137" s="198"/>
      <c r="C137" s="198"/>
    </row>
    <row r="138" spans="2:3" x14ac:dyDescent="0.2">
      <c r="B138" s="198"/>
      <c r="C138" s="198"/>
    </row>
    <row r="139" spans="2:3" x14ac:dyDescent="0.2">
      <c r="B139" s="198"/>
      <c r="C139" s="198"/>
    </row>
    <row r="140" spans="2:3" x14ac:dyDescent="0.2">
      <c r="B140" s="198"/>
      <c r="C140" s="198"/>
    </row>
    <row r="141" spans="2:3" x14ac:dyDescent="0.2">
      <c r="B141" s="198"/>
      <c r="C141" s="198"/>
    </row>
    <row r="142" spans="2:3" x14ac:dyDescent="0.2">
      <c r="B142" s="198"/>
      <c r="C142" s="198"/>
    </row>
    <row r="143" spans="2:3" x14ac:dyDescent="0.2">
      <c r="B143" s="198"/>
      <c r="C143" s="198"/>
    </row>
    <row r="144" spans="2:3" x14ac:dyDescent="0.2">
      <c r="B144" s="198"/>
      <c r="C144" s="198"/>
    </row>
    <row r="145" spans="2:3" x14ac:dyDescent="0.2">
      <c r="B145" s="198"/>
      <c r="C145" s="198"/>
    </row>
    <row r="146" spans="2:3" x14ac:dyDescent="0.2">
      <c r="B146" s="198"/>
      <c r="C146" s="198"/>
    </row>
    <row r="147" spans="2:3" x14ac:dyDescent="0.2">
      <c r="B147" s="198"/>
      <c r="C147" s="198"/>
    </row>
    <row r="148" spans="2:3" x14ac:dyDescent="0.2">
      <c r="B148" s="198"/>
      <c r="C148" s="198"/>
    </row>
    <row r="149" spans="2:3" x14ac:dyDescent="0.2">
      <c r="B149" s="198"/>
      <c r="C149" s="198"/>
    </row>
    <row r="150" spans="2:3" x14ac:dyDescent="0.2">
      <c r="B150" s="198"/>
      <c r="C150" s="198"/>
    </row>
    <row r="151" spans="2:3" x14ac:dyDescent="0.2">
      <c r="B151" s="198"/>
      <c r="C151" s="198"/>
    </row>
    <row r="152" spans="2:3" x14ac:dyDescent="0.2">
      <c r="B152" s="198"/>
      <c r="C152" s="198"/>
    </row>
    <row r="153" spans="2:3" x14ac:dyDescent="0.2">
      <c r="B153" s="198"/>
      <c r="C153" s="198"/>
    </row>
    <row r="154" spans="2:3" x14ac:dyDescent="0.2">
      <c r="B154" s="198"/>
      <c r="C154" s="198"/>
    </row>
    <row r="155" spans="2:3" x14ac:dyDescent="0.2">
      <c r="B155" s="198"/>
      <c r="C155" s="198"/>
    </row>
    <row r="156" spans="2:3" x14ac:dyDescent="0.2">
      <c r="B156" s="198"/>
      <c r="C156" s="198"/>
    </row>
    <row r="157" spans="2:3" x14ac:dyDescent="0.2">
      <c r="B157" s="198"/>
      <c r="C157" s="198"/>
    </row>
    <row r="158" spans="2:3" x14ac:dyDescent="0.2">
      <c r="B158" s="198"/>
      <c r="C158" s="198"/>
    </row>
    <row r="159" spans="2:3" x14ac:dyDescent="0.2">
      <c r="B159" s="198"/>
      <c r="C159" s="198"/>
    </row>
    <row r="160" spans="2:3" x14ac:dyDescent="0.2">
      <c r="B160" s="198"/>
      <c r="C160" s="198"/>
    </row>
    <row r="161" spans="2:3" x14ac:dyDescent="0.2">
      <c r="B161" s="198"/>
      <c r="C161" s="198"/>
    </row>
    <row r="162" spans="2:3" x14ac:dyDescent="0.2">
      <c r="B162" s="198"/>
      <c r="C162" s="198"/>
    </row>
    <row r="163" spans="2:3" x14ac:dyDescent="0.2">
      <c r="B163" s="198"/>
      <c r="C163" s="198"/>
    </row>
    <row r="164" spans="2:3" x14ac:dyDescent="0.2">
      <c r="B164" s="198"/>
      <c r="C164" s="198"/>
    </row>
    <row r="165" spans="2:3" x14ac:dyDescent="0.2">
      <c r="B165" s="198"/>
      <c r="C165" s="198"/>
    </row>
    <row r="166" spans="2:3" x14ac:dyDescent="0.2">
      <c r="B166" s="198"/>
      <c r="C166" s="198"/>
    </row>
    <row r="167" spans="2:3" x14ac:dyDescent="0.2">
      <c r="B167" s="198"/>
      <c r="C167" s="198"/>
    </row>
    <row r="168" spans="2:3" x14ac:dyDescent="0.2">
      <c r="B168" s="198"/>
      <c r="C168" s="198"/>
    </row>
    <row r="169" spans="2:3" x14ac:dyDescent="0.2">
      <c r="B169" s="198"/>
      <c r="C169" s="198"/>
    </row>
    <row r="170" spans="2:3" x14ac:dyDescent="0.2">
      <c r="B170" s="198"/>
      <c r="C170" s="198"/>
    </row>
    <row r="171" spans="2:3" x14ac:dyDescent="0.2">
      <c r="B171" s="198"/>
      <c r="C171" s="198"/>
    </row>
    <row r="172" spans="2:3" x14ac:dyDescent="0.2">
      <c r="B172" s="198"/>
      <c r="C172" s="198"/>
    </row>
    <row r="173" spans="2:3" x14ac:dyDescent="0.2">
      <c r="B173" s="198"/>
      <c r="C173" s="198"/>
    </row>
    <row r="174" spans="2:3" x14ac:dyDescent="0.2">
      <c r="B174" s="198"/>
      <c r="C174" s="198"/>
    </row>
    <row r="175" spans="2:3" x14ac:dyDescent="0.2">
      <c r="B175" s="198"/>
      <c r="C175" s="198"/>
    </row>
    <row r="176" spans="2:3" x14ac:dyDescent="0.2">
      <c r="B176" s="198"/>
      <c r="C176" s="198"/>
    </row>
    <row r="177" spans="2:3" x14ac:dyDescent="0.2">
      <c r="B177" s="198"/>
      <c r="C177" s="198"/>
    </row>
    <row r="178" spans="2:3" x14ac:dyDescent="0.2">
      <c r="B178" s="198"/>
      <c r="C178" s="198"/>
    </row>
    <row r="179" spans="2:3" x14ac:dyDescent="0.2">
      <c r="B179" s="198"/>
      <c r="C179" s="198"/>
    </row>
    <row r="180" spans="2:3" x14ac:dyDescent="0.2">
      <c r="B180" s="198"/>
      <c r="C180" s="198"/>
    </row>
    <row r="181" spans="2:3" x14ac:dyDescent="0.2">
      <c r="B181" s="198"/>
      <c r="C181" s="198"/>
    </row>
    <row r="182" spans="2:3" x14ac:dyDescent="0.2">
      <c r="B182" s="198"/>
      <c r="C182" s="198"/>
    </row>
    <row r="183" spans="2:3" x14ac:dyDescent="0.2">
      <c r="B183" s="198"/>
      <c r="C183" s="198"/>
    </row>
    <row r="184" spans="2:3" x14ac:dyDescent="0.2">
      <c r="B184" s="198"/>
      <c r="C184" s="198"/>
    </row>
    <row r="185" spans="2:3" x14ac:dyDescent="0.2">
      <c r="B185" s="198"/>
      <c r="C185" s="198"/>
    </row>
    <row r="186" spans="2:3" x14ac:dyDescent="0.2">
      <c r="B186" s="198"/>
      <c r="C186" s="198"/>
    </row>
    <row r="187" spans="2:3" x14ac:dyDescent="0.2">
      <c r="B187" s="198"/>
      <c r="C187" s="198"/>
    </row>
    <row r="188" spans="2:3" x14ac:dyDescent="0.2">
      <c r="B188" s="198"/>
      <c r="C188" s="198"/>
    </row>
    <row r="189" spans="2:3" x14ac:dyDescent="0.2">
      <c r="B189" s="198"/>
      <c r="C189" s="198"/>
    </row>
    <row r="190" spans="2:3" x14ac:dyDescent="0.2">
      <c r="B190" s="198"/>
      <c r="C190" s="198"/>
    </row>
    <row r="191" spans="2:3" x14ac:dyDescent="0.2">
      <c r="B191" s="198"/>
      <c r="C191" s="198"/>
    </row>
    <row r="192" spans="2:3" x14ac:dyDescent="0.2">
      <c r="B192" s="198"/>
      <c r="C192" s="198"/>
    </row>
    <row r="193" spans="2:3" x14ac:dyDescent="0.2">
      <c r="B193" s="198"/>
      <c r="C193" s="198"/>
    </row>
    <row r="194" spans="2:3" x14ac:dyDescent="0.2">
      <c r="B194" s="198"/>
      <c r="C194" s="198"/>
    </row>
    <row r="195" spans="2:3" x14ac:dyDescent="0.2">
      <c r="B195" s="198"/>
      <c r="C195" s="198"/>
    </row>
    <row r="196" spans="2:3" x14ac:dyDescent="0.2">
      <c r="B196" s="198"/>
      <c r="C196" s="198"/>
    </row>
    <row r="197" spans="2:3" x14ac:dyDescent="0.2">
      <c r="B197" s="198"/>
      <c r="C197" s="198"/>
    </row>
    <row r="198" spans="2:3" x14ac:dyDescent="0.2">
      <c r="B198" s="198"/>
      <c r="C198" s="198"/>
    </row>
    <row r="199" spans="2:3" x14ac:dyDescent="0.2">
      <c r="B199" s="198"/>
      <c r="C199" s="198"/>
    </row>
    <row r="200" spans="2:3" x14ac:dyDescent="0.2">
      <c r="B200" s="198"/>
      <c r="C200" s="198"/>
    </row>
    <row r="201" spans="2:3" x14ac:dyDescent="0.2">
      <c r="B201" s="198"/>
      <c r="C201" s="198"/>
    </row>
    <row r="202" spans="2:3" x14ac:dyDescent="0.2">
      <c r="B202" s="198"/>
      <c r="C202" s="198"/>
    </row>
    <row r="203" spans="2:3" x14ac:dyDescent="0.2">
      <c r="B203" s="198"/>
      <c r="C203" s="198"/>
    </row>
    <row r="204" spans="2:3" x14ac:dyDescent="0.2">
      <c r="B204" s="198"/>
      <c r="C204" s="198"/>
    </row>
    <row r="205" spans="2:3" x14ac:dyDescent="0.2">
      <c r="B205" s="198"/>
      <c r="C205" s="198"/>
    </row>
    <row r="206" spans="2:3" x14ac:dyDescent="0.2">
      <c r="B206" s="198"/>
      <c r="C206" s="198"/>
    </row>
    <row r="207" spans="2:3" x14ac:dyDescent="0.2">
      <c r="B207" s="198"/>
      <c r="C207" s="198"/>
    </row>
    <row r="208" spans="2:3" x14ac:dyDescent="0.2">
      <c r="B208" s="198"/>
      <c r="C208" s="198"/>
    </row>
    <row r="209" spans="2:3" x14ac:dyDescent="0.2">
      <c r="B209" s="198"/>
      <c r="C209" s="198"/>
    </row>
    <row r="210" spans="2:3" x14ac:dyDescent="0.2">
      <c r="B210" s="198"/>
      <c r="C210" s="198"/>
    </row>
    <row r="211" spans="2:3" x14ac:dyDescent="0.2">
      <c r="B211" s="198"/>
      <c r="C211" s="198"/>
    </row>
    <row r="212" spans="2:3" x14ac:dyDescent="0.2">
      <c r="B212" s="198"/>
      <c r="C212" s="198"/>
    </row>
    <row r="213" spans="2:3" x14ac:dyDescent="0.2">
      <c r="B213" s="198"/>
      <c r="C213" s="198"/>
    </row>
    <row r="214" spans="2:3" x14ac:dyDescent="0.2">
      <c r="B214" s="198"/>
      <c r="C214" s="198"/>
    </row>
    <row r="215" spans="2:3" x14ac:dyDescent="0.2">
      <c r="B215" s="198"/>
      <c r="C215" s="198"/>
    </row>
    <row r="216" spans="2:3" x14ac:dyDescent="0.2">
      <c r="B216" s="198"/>
      <c r="C216" s="198"/>
    </row>
    <row r="217" spans="2:3" x14ac:dyDescent="0.2">
      <c r="B217" s="198"/>
      <c r="C217" s="198"/>
    </row>
    <row r="218" spans="2:3" x14ac:dyDescent="0.2">
      <c r="B218" s="198"/>
      <c r="C218" s="198"/>
    </row>
    <row r="219" spans="2:3" x14ac:dyDescent="0.2">
      <c r="B219" s="198"/>
      <c r="C219" s="198"/>
    </row>
    <row r="220" spans="2:3" x14ac:dyDescent="0.2">
      <c r="B220" s="198"/>
      <c r="C220" s="198"/>
    </row>
    <row r="221" spans="2:3" x14ac:dyDescent="0.2">
      <c r="B221" s="198"/>
      <c r="C221" s="198"/>
    </row>
    <row r="222" spans="2:3" x14ac:dyDescent="0.2">
      <c r="B222" s="198"/>
      <c r="C222" s="198"/>
    </row>
    <row r="223" spans="2:3" x14ac:dyDescent="0.2">
      <c r="B223" s="198"/>
      <c r="C223" s="198"/>
    </row>
    <row r="224" spans="2:3" x14ac:dyDescent="0.2">
      <c r="B224" s="198"/>
      <c r="C224" s="198"/>
    </row>
    <row r="225" spans="2:3" x14ac:dyDescent="0.2">
      <c r="B225" s="198"/>
      <c r="C225" s="198"/>
    </row>
    <row r="226" spans="2:3" x14ac:dyDescent="0.2">
      <c r="B226" s="198"/>
      <c r="C226" s="198"/>
    </row>
    <row r="227" spans="2:3" x14ac:dyDescent="0.2">
      <c r="B227" s="198"/>
      <c r="C227" s="198"/>
    </row>
    <row r="228" spans="2:3" x14ac:dyDescent="0.2">
      <c r="B228" s="198"/>
      <c r="C228" s="198"/>
    </row>
    <row r="229" spans="2:3" x14ac:dyDescent="0.2">
      <c r="B229" s="198"/>
      <c r="C229" s="198"/>
    </row>
    <row r="230" spans="2:3" x14ac:dyDescent="0.2">
      <c r="B230" s="198"/>
      <c r="C230" s="198"/>
    </row>
    <row r="231" spans="2:3" x14ac:dyDescent="0.2">
      <c r="B231" s="198"/>
      <c r="C231" s="198"/>
    </row>
    <row r="232" spans="2:3" x14ac:dyDescent="0.2">
      <c r="B232" s="198"/>
      <c r="C232" s="198"/>
    </row>
    <row r="233" spans="2:3" x14ac:dyDescent="0.2">
      <c r="B233" s="198"/>
      <c r="C233" s="198"/>
    </row>
    <row r="234" spans="2:3" x14ac:dyDescent="0.2">
      <c r="B234" s="198"/>
      <c r="C234" s="198"/>
    </row>
    <row r="235" spans="2:3" x14ac:dyDescent="0.2">
      <c r="B235" s="198"/>
      <c r="C235" s="198"/>
    </row>
    <row r="236" spans="2:3" x14ac:dyDescent="0.2">
      <c r="B236" s="198"/>
      <c r="C236" s="198"/>
    </row>
    <row r="237" spans="2:3" x14ac:dyDescent="0.2">
      <c r="B237" s="198"/>
      <c r="C237" s="198"/>
    </row>
    <row r="238" spans="2:3" x14ac:dyDescent="0.2">
      <c r="B238" s="198"/>
      <c r="C238" s="198"/>
    </row>
    <row r="239" spans="2:3" x14ac:dyDescent="0.2">
      <c r="B239" s="198"/>
      <c r="C239" s="198"/>
    </row>
    <row r="240" spans="2:3" x14ac:dyDescent="0.2">
      <c r="B240" s="198"/>
      <c r="C240" s="198"/>
    </row>
    <row r="241" spans="2:3" x14ac:dyDescent="0.2">
      <c r="B241" s="198"/>
      <c r="C241" s="198"/>
    </row>
    <row r="242" spans="2:3" x14ac:dyDescent="0.2">
      <c r="B242" s="198"/>
      <c r="C242" s="198"/>
    </row>
    <row r="243" spans="2:3" x14ac:dyDescent="0.2">
      <c r="B243" s="198"/>
      <c r="C243" s="198"/>
    </row>
    <row r="244" spans="2:3" x14ac:dyDescent="0.2">
      <c r="B244" s="198"/>
      <c r="C244" s="198"/>
    </row>
    <row r="245" spans="2:3" x14ac:dyDescent="0.2">
      <c r="B245" s="198"/>
      <c r="C245" s="198"/>
    </row>
    <row r="246" spans="2:3" x14ac:dyDescent="0.2">
      <c r="B246" s="198"/>
      <c r="C246" s="198"/>
    </row>
    <row r="247" spans="2:3" x14ac:dyDescent="0.2">
      <c r="B247" s="198"/>
      <c r="C247" s="198"/>
    </row>
    <row r="248" spans="2:3" x14ac:dyDescent="0.2">
      <c r="B248" s="198"/>
      <c r="C248" s="198"/>
    </row>
    <row r="249" spans="2:3" x14ac:dyDescent="0.2">
      <c r="B249" s="198"/>
      <c r="C249" s="198"/>
    </row>
    <row r="250" spans="2:3" x14ac:dyDescent="0.2">
      <c r="B250" s="198"/>
      <c r="C250" s="198"/>
    </row>
    <row r="251" spans="2:3" x14ac:dyDescent="0.2">
      <c r="B251" s="198"/>
      <c r="C251" s="198"/>
    </row>
    <row r="252" spans="2:3" x14ac:dyDescent="0.2">
      <c r="B252" s="198"/>
      <c r="C252" s="198"/>
    </row>
    <row r="253" spans="2:3" x14ac:dyDescent="0.2">
      <c r="B253" s="198"/>
      <c r="C253" s="198"/>
    </row>
    <row r="254" spans="2:3" x14ac:dyDescent="0.2">
      <c r="B254" s="198"/>
      <c r="C254" s="198"/>
    </row>
    <row r="255" spans="2:3" x14ac:dyDescent="0.2">
      <c r="B255" s="198"/>
      <c r="C255" s="198"/>
    </row>
    <row r="256" spans="2:3" x14ac:dyDescent="0.2">
      <c r="B256" s="198"/>
      <c r="C256" s="198"/>
    </row>
    <row r="257" spans="2:3" x14ac:dyDescent="0.2">
      <c r="B257" s="198"/>
      <c r="C257" s="198"/>
    </row>
    <row r="258" spans="2:3" x14ac:dyDescent="0.2">
      <c r="B258" s="198"/>
      <c r="C258" s="198"/>
    </row>
    <row r="259" spans="2:3" x14ac:dyDescent="0.2">
      <c r="B259" s="198"/>
      <c r="C259" s="198"/>
    </row>
    <row r="260" spans="2:3" x14ac:dyDescent="0.2">
      <c r="B260" s="198"/>
      <c r="C260" s="198"/>
    </row>
    <row r="261" spans="2:3" x14ac:dyDescent="0.2">
      <c r="B261" s="198"/>
      <c r="C261" s="198"/>
    </row>
    <row r="262" spans="2:3" x14ac:dyDescent="0.2">
      <c r="B262" s="198"/>
      <c r="C262" s="198"/>
    </row>
    <row r="263" spans="2:3" x14ac:dyDescent="0.2">
      <c r="B263" s="198"/>
      <c r="C263" s="198"/>
    </row>
    <row r="264" spans="2:3" x14ac:dyDescent="0.2">
      <c r="B264" s="198"/>
      <c r="C264" s="198"/>
    </row>
    <row r="265" spans="2:3" x14ac:dyDescent="0.2">
      <c r="B265" s="198"/>
      <c r="C265" s="198"/>
    </row>
    <row r="266" spans="2:3" x14ac:dyDescent="0.2">
      <c r="B266" s="198"/>
      <c r="C266" s="198"/>
    </row>
    <row r="267" spans="2:3" x14ac:dyDescent="0.2">
      <c r="B267" s="198"/>
      <c r="C267" s="198"/>
    </row>
    <row r="268" spans="2:3" x14ac:dyDescent="0.2">
      <c r="B268" s="198"/>
      <c r="C268" s="198"/>
    </row>
    <row r="269" spans="2:3" x14ac:dyDescent="0.2">
      <c r="B269" s="198"/>
      <c r="C269" s="198"/>
    </row>
    <row r="270" spans="2:3" x14ac:dyDescent="0.2">
      <c r="B270" s="198"/>
      <c r="C270" s="198"/>
    </row>
    <row r="271" spans="2:3" x14ac:dyDescent="0.2">
      <c r="B271" s="198"/>
      <c r="C271" s="198"/>
    </row>
    <row r="272" spans="2:3" x14ac:dyDescent="0.2">
      <c r="B272" s="198"/>
      <c r="C272" s="198"/>
    </row>
    <row r="273" spans="2:3" x14ac:dyDescent="0.2">
      <c r="B273" s="198"/>
      <c r="C273" s="198"/>
    </row>
    <row r="274" spans="2:3" x14ac:dyDescent="0.2">
      <c r="B274" s="198"/>
      <c r="C274" s="198"/>
    </row>
    <row r="275" spans="2:3" x14ac:dyDescent="0.2">
      <c r="B275" s="198"/>
      <c r="C275" s="198"/>
    </row>
    <row r="276" spans="2:3" x14ac:dyDescent="0.2">
      <c r="B276" s="198"/>
      <c r="C276" s="198"/>
    </row>
    <row r="277" spans="2:3" x14ac:dyDescent="0.2">
      <c r="B277" s="198"/>
      <c r="C277" s="198"/>
    </row>
    <row r="278" spans="2:3" x14ac:dyDescent="0.2">
      <c r="B278" s="198"/>
      <c r="C278" s="198"/>
    </row>
    <row r="279" spans="2:3" x14ac:dyDescent="0.2">
      <c r="B279" s="198"/>
      <c r="C279" s="198"/>
    </row>
    <row r="280" spans="2:3" x14ac:dyDescent="0.2">
      <c r="B280" s="198"/>
      <c r="C280" s="198"/>
    </row>
    <row r="281" spans="2:3" x14ac:dyDescent="0.2">
      <c r="B281" s="198"/>
      <c r="C281" s="198"/>
    </row>
    <row r="282" spans="2:3" x14ac:dyDescent="0.2">
      <c r="B282" s="198"/>
      <c r="C282" s="198"/>
    </row>
    <row r="283" spans="2:3" x14ac:dyDescent="0.2">
      <c r="B283" s="198"/>
      <c r="C283" s="198"/>
    </row>
    <row r="284" spans="2:3" x14ac:dyDescent="0.2">
      <c r="B284" s="198"/>
      <c r="C284" s="198"/>
    </row>
    <row r="285" spans="2:3" x14ac:dyDescent="0.2">
      <c r="B285" s="198"/>
      <c r="C285" s="198"/>
    </row>
    <row r="286" spans="2:3" x14ac:dyDescent="0.2">
      <c r="B286" s="198"/>
      <c r="C286" s="198"/>
    </row>
    <row r="287" spans="2:3" x14ac:dyDescent="0.2">
      <c r="B287" s="198"/>
      <c r="C287" s="198"/>
    </row>
    <row r="288" spans="2:3" x14ac:dyDescent="0.2">
      <c r="B288" s="198"/>
      <c r="C288" s="198"/>
    </row>
    <row r="289" spans="2:3" x14ac:dyDescent="0.2">
      <c r="B289" s="198"/>
      <c r="C289" s="198"/>
    </row>
    <row r="290" spans="2:3" x14ac:dyDescent="0.2">
      <c r="B290" s="198"/>
      <c r="C290" s="198"/>
    </row>
    <row r="291" spans="2:3" x14ac:dyDescent="0.2">
      <c r="B291" s="198"/>
      <c r="C291" s="198"/>
    </row>
    <row r="292" spans="2:3" x14ac:dyDescent="0.2">
      <c r="B292" s="198"/>
      <c r="C292" s="198"/>
    </row>
    <row r="293" spans="2:3" x14ac:dyDescent="0.2">
      <c r="B293" s="198"/>
      <c r="C293" s="198"/>
    </row>
    <row r="294" spans="2:3" x14ac:dyDescent="0.2">
      <c r="B294" s="198"/>
      <c r="C294" s="198"/>
    </row>
    <row r="295" spans="2:3" x14ac:dyDescent="0.2">
      <c r="B295" s="198"/>
      <c r="C295" s="198"/>
    </row>
    <row r="296" spans="2:3" x14ac:dyDescent="0.2">
      <c r="B296" s="198"/>
      <c r="C296" s="198"/>
    </row>
    <row r="297" spans="2:3" x14ac:dyDescent="0.2">
      <c r="B297" s="198"/>
      <c r="C297" s="198"/>
    </row>
    <row r="298" spans="2:3" x14ac:dyDescent="0.2">
      <c r="B298" s="198"/>
      <c r="C298" s="198"/>
    </row>
    <row r="299" spans="2:3" x14ac:dyDescent="0.2">
      <c r="B299" s="198"/>
      <c r="C299" s="198"/>
    </row>
    <row r="300" spans="2:3" x14ac:dyDescent="0.2">
      <c r="B300" s="198"/>
      <c r="C300" s="198"/>
    </row>
    <row r="301" spans="2:3" x14ac:dyDescent="0.2">
      <c r="B301" s="198"/>
      <c r="C301" s="198"/>
    </row>
    <row r="302" spans="2:3" x14ac:dyDescent="0.2">
      <c r="B302" s="198"/>
      <c r="C302" s="198"/>
    </row>
    <row r="303" spans="2:3" x14ac:dyDescent="0.2">
      <c r="B303" s="198"/>
      <c r="C303" s="198"/>
    </row>
    <row r="304" spans="2:3" x14ac:dyDescent="0.2">
      <c r="B304" s="198"/>
      <c r="C304" s="198"/>
    </row>
    <row r="305" spans="2:3" x14ac:dyDescent="0.2">
      <c r="B305" s="198"/>
      <c r="C305" s="198"/>
    </row>
  </sheetData>
  <customSheetViews>
    <customSheetView guid="{F1F7BD3E-FC2C-462F-A022-5270024FE9F6}" showPageBreaks="1" hiddenColumns="1" view="pageBreakPreview">
      <selection activeCell="C10" sqref="C10:AF58"/>
      <pageMargins left="0.9" right="1.01" top="0.54" bottom="0.65" header="0.32" footer="0.25"/>
      <pageSetup scale="59" orientation="portrait" horizontalDpi="300" verticalDpi="300" r:id="rId1"/>
      <headerFooter alignWithMargins="0"/>
    </customSheetView>
    <customSheetView guid="{F4665436-DFC3-47B1-A482-DE3E62B43168}" showPageBreaks="1" printArea="1" hiddenColumns="1" view="pageBreakPreview" showRuler="0">
      <pane xSplit="7" ySplit="10" topLeftCell="I11" activePane="bottomRight" state="frozen"/>
      <selection pane="bottomRight" activeCell="K66" sqref="K66"/>
      <pageMargins left="0.9" right="1.01" top="0.54" bottom="0.65" header="0.32" footer="0.25"/>
      <pageSetup scale="72" orientation="portrait" horizontalDpi="300" verticalDpi="300" r:id="rId2"/>
      <headerFooter alignWithMargins="0"/>
    </customSheetView>
    <customSheetView guid="{2C045F60-6AB2-44F0-B91E-AB5C1A883BD2}" showPageBreaks="1" printArea="1" hiddenColumns="1" view="pageBreakPreview">
      <selection activeCell="AI12" sqref="AI11:AL47"/>
      <pageMargins left="0.9" right="1.01" top="0.54" bottom="0.65" header="0.32" footer="0.25"/>
      <pageSetup scale="59" orientation="portrait" horizontalDpi="300" verticalDpi="300" r:id="rId3"/>
      <headerFooter alignWithMargins="0"/>
    </customSheetView>
  </customSheetViews>
  <mergeCells count="2">
    <mergeCell ref="B60:C60"/>
    <mergeCell ref="D4:E4"/>
  </mergeCells>
  <phoneticPr fontId="8" type="noConversion"/>
  <pageMargins left="0.9" right="1.01" top="0.54" bottom="0.65" header="0.32" footer="0.25"/>
  <pageSetup scale="59" orientation="portrait" horizontalDpi="300" verticalDpi="300" r:id="rId4"/>
  <headerFooter alignWithMargins="0"/>
  <ignoredErrors>
    <ignoredError sqref="D12" formula="1"/>
  </ignoredErrors>
  <drawing r:id="rId5"/>
  <legacyDrawing r:id="rId6"/>
  <oleObjects>
    <mc:AlternateContent xmlns:mc="http://schemas.openxmlformats.org/markup-compatibility/2006">
      <mc:Choice Requires="x14">
        <oleObject progId="MSPhotoEd.3" shapeId="5121" r:id="rId7">
          <objectPr defaultSize="0" autoPict="0" r:id="rId8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1</xdr:col>
                <xdr:colOff>152400</xdr:colOff>
                <xdr:row>2</xdr:row>
                <xdr:rowOff>133350</xdr:rowOff>
              </to>
            </anchor>
          </objectPr>
        </oleObject>
      </mc:Choice>
      <mc:Fallback>
        <oleObject progId="MSPhotoEd.3" shapeId="5121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B1" sqref="B1"/>
    </sheetView>
  </sheetViews>
  <sheetFormatPr defaultRowHeight="12.75" outlineLevelRow="1" x14ac:dyDescent="0.2"/>
  <cols>
    <col min="3" max="3" width="5.28515625" customWidth="1"/>
    <col min="4" max="5" width="11.140625" customWidth="1"/>
    <col min="6" max="6" width="10.140625" customWidth="1"/>
    <col min="7" max="7" width="10.5703125" customWidth="1"/>
  </cols>
  <sheetData>
    <row r="1" spans="1:8" ht="15.75" x14ac:dyDescent="0.25">
      <c r="A1" s="10" t="e">
        <f>'.04a'!B8+0.01</f>
        <v>#VALUE!</v>
      </c>
      <c r="B1" s="11" t="s">
        <v>5</v>
      </c>
      <c r="C1" s="6"/>
      <c r="D1" s="6"/>
      <c r="E1" s="6"/>
      <c r="F1" s="6"/>
      <c r="G1" s="6"/>
      <c r="H1" s="6"/>
    </row>
    <row r="2" spans="1:8" ht="15.75" x14ac:dyDescent="0.25">
      <c r="A2" s="10"/>
      <c r="B2" s="11"/>
      <c r="C2" s="6"/>
      <c r="D2" s="6"/>
      <c r="E2" s="6"/>
      <c r="F2" s="6"/>
      <c r="G2" s="6"/>
      <c r="H2" s="6"/>
    </row>
    <row r="3" spans="1:8" ht="16.5" customHeight="1" outlineLevel="1" x14ac:dyDescent="0.25">
      <c r="A3" s="10"/>
      <c r="B3" s="45">
        <v>1992</v>
      </c>
      <c r="C3" s="44"/>
      <c r="D3" s="46" t="s">
        <v>6</v>
      </c>
      <c r="E3" s="46" t="s">
        <v>7</v>
      </c>
      <c r="F3" s="46" t="s">
        <v>8</v>
      </c>
      <c r="G3" s="46" t="s">
        <v>9</v>
      </c>
      <c r="H3" s="2" t="s">
        <v>10</v>
      </c>
    </row>
    <row r="4" spans="1:8" ht="12.75" customHeight="1" outlineLevel="1" x14ac:dyDescent="0.25">
      <c r="A4" s="10"/>
    </row>
    <row r="5" spans="1:8" ht="12.75" customHeight="1" outlineLevel="1" x14ac:dyDescent="0.25">
      <c r="A5" s="10"/>
      <c r="B5" s="43" t="s">
        <v>11</v>
      </c>
      <c r="D5" s="14">
        <v>1108</v>
      </c>
      <c r="E5" s="14">
        <v>1566</v>
      </c>
      <c r="F5" s="14">
        <v>929</v>
      </c>
      <c r="G5" s="14">
        <v>542</v>
      </c>
      <c r="H5" s="14">
        <f>SUM(D5:G5)</f>
        <v>4145</v>
      </c>
    </row>
    <row r="6" spans="1:8" ht="12.75" customHeight="1" outlineLevel="1" x14ac:dyDescent="0.25">
      <c r="A6" s="10"/>
      <c r="B6" t="s">
        <v>12</v>
      </c>
      <c r="D6" s="7">
        <v>555</v>
      </c>
      <c r="E6" s="7">
        <v>691</v>
      </c>
      <c r="F6" s="7">
        <v>440</v>
      </c>
      <c r="G6" s="7">
        <v>305</v>
      </c>
      <c r="H6" s="7">
        <f t="shared" ref="H6:H21" si="0">SUM(D6:G6)</f>
        <v>1991</v>
      </c>
    </row>
    <row r="7" spans="1:8" ht="12.75" customHeight="1" outlineLevel="1" x14ac:dyDescent="0.25">
      <c r="A7" s="10"/>
      <c r="B7" t="s">
        <v>13</v>
      </c>
      <c r="D7" s="7">
        <v>553</v>
      </c>
      <c r="E7" s="7">
        <v>875</v>
      </c>
      <c r="F7" s="7">
        <v>489</v>
      </c>
      <c r="G7" s="7">
        <v>237</v>
      </c>
      <c r="H7" s="7">
        <f t="shared" si="0"/>
        <v>2154</v>
      </c>
    </row>
    <row r="8" spans="1:8" ht="12.75" customHeight="1" outlineLevel="1" x14ac:dyDescent="0.25">
      <c r="A8" s="10"/>
      <c r="B8" s="43" t="s">
        <v>14</v>
      </c>
      <c r="D8" s="14">
        <v>869</v>
      </c>
      <c r="E8" s="14">
        <v>1420</v>
      </c>
      <c r="F8" s="14">
        <v>819</v>
      </c>
      <c r="G8" s="14">
        <v>608</v>
      </c>
      <c r="H8" s="14">
        <f t="shared" si="0"/>
        <v>3716</v>
      </c>
    </row>
    <row r="9" spans="1:8" ht="12.75" customHeight="1" outlineLevel="1" x14ac:dyDescent="0.25">
      <c r="A9" s="10"/>
      <c r="B9" t="s">
        <v>12</v>
      </c>
      <c r="D9" s="7">
        <v>434</v>
      </c>
      <c r="E9" s="7">
        <v>561</v>
      </c>
      <c r="F9" s="7">
        <v>381</v>
      </c>
      <c r="G9" s="7">
        <v>269</v>
      </c>
      <c r="H9" s="7">
        <f t="shared" si="0"/>
        <v>1645</v>
      </c>
    </row>
    <row r="10" spans="1:8" ht="12.75" customHeight="1" outlineLevel="1" x14ac:dyDescent="0.25">
      <c r="A10" s="10"/>
      <c r="B10" t="s">
        <v>13</v>
      </c>
      <c r="D10" s="7">
        <v>435</v>
      </c>
      <c r="E10" s="7">
        <v>859</v>
      </c>
      <c r="F10" s="7">
        <v>438</v>
      </c>
      <c r="G10" s="7">
        <v>339</v>
      </c>
      <c r="H10" s="7">
        <f t="shared" si="0"/>
        <v>2071</v>
      </c>
    </row>
    <row r="11" spans="1:8" ht="12.75" customHeight="1" outlineLevel="1" x14ac:dyDescent="0.25">
      <c r="A11" s="10"/>
      <c r="B11" s="43" t="s">
        <v>15</v>
      </c>
      <c r="D11" s="14">
        <v>299</v>
      </c>
      <c r="E11" s="14">
        <v>903</v>
      </c>
      <c r="F11" s="14">
        <v>645</v>
      </c>
      <c r="G11" s="14">
        <v>711</v>
      </c>
      <c r="H11" s="14">
        <f t="shared" si="0"/>
        <v>2558</v>
      </c>
    </row>
    <row r="12" spans="1:8" ht="12.75" customHeight="1" outlineLevel="1" x14ac:dyDescent="0.25">
      <c r="A12" s="10"/>
      <c r="B12" t="s">
        <v>12</v>
      </c>
      <c r="D12" s="7">
        <v>182</v>
      </c>
      <c r="E12" s="7">
        <v>418</v>
      </c>
      <c r="F12" s="7">
        <v>268</v>
      </c>
      <c r="G12" s="7">
        <v>406</v>
      </c>
      <c r="H12" s="7">
        <f t="shared" si="0"/>
        <v>1274</v>
      </c>
    </row>
    <row r="13" spans="1:8" ht="12.75" customHeight="1" outlineLevel="1" x14ac:dyDescent="0.25">
      <c r="A13" s="10"/>
      <c r="B13" t="s">
        <v>13</v>
      </c>
      <c r="D13" s="7">
        <v>117</v>
      </c>
      <c r="E13" s="7">
        <v>485</v>
      </c>
      <c r="F13" s="7">
        <v>377</v>
      </c>
      <c r="G13" s="7">
        <v>305</v>
      </c>
      <c r="H13" s="7">
        <f t="shared" si="0"/>
        <v>1284</v>
      </c>
    </row>
    <row r="14" spans="1:8" ht="12.75" customHeight="1" outlineLevel="1" x14ac:dyDescent="0.25">
      <c r="A14" s="10"/>
      <c r="B14" s="43" t="s">
        <v>16</v>
      </c>
      <c r="D14" s="14">
        <v>204</v>
      </c>
      <c r="E14" s="14">
        <v>879</v>
      </c>
      <c r="F14" s="14">
        <v>526</v>
      </c>
      <c r="G14" s="14">
        <v>646</v>
      </c>
      <c r="H14" s="14">
        <f t="shared" si="0"/>
        <v>2255</v>
      </c>
    </row>
    <row r="15" spans="1:8" ht="12.75" customHeight="1" outlineLevel="1" x14ac:dyDescent="0.25">
      <c r="A15" s="10"/>
      <c r="B15" t="s">
        <v>12</v>
      </c>
      <c r="D15" s="7">
        <v>78</v>
      </c>
      <c r="E15" s="7">
        <v>477</v>
      </c>
      <c r="F15" s="7">
        <v>240</v>
      </c>
      <c r="G15" s="7">
        <v>464</v>
      </c>
      <c r="H15" s="7">
        <f t="shared" si="0"/>
        <v>1259</v>
      </c>
    </row>
    <row r="16" spans="1:8" ht="12.75" customHeight="1" outlineLevel="1" x14ac:dyDescent="0.25">
      <c r="A16" s="10"/>
      <c r="B16" t="s">
        <v>13</v>
      </c>
      <c r="D16" s="7">
        <v>126</v>
      </c>
      <c r="E16" s="7">
        <v>401</v>
      </c>
      <c r="F16" s="7">
        <v>286</v>
      </c>
      <c r="G16" s="7">
        <v>182</v>
      </c>
      <c r="H16" s="7">
        <f t="shared" si="0"/>
        <v>995</v>
      </c>
    </row>
    <row r="17" spans="1:8" ht="12.75" customHeight="1" outlineLevel="1" x14ac:dyDescent="0.25">
      <c r="A17" s="10"/>
      <c r="B17" s="43" t="s">
        <v>17</v>
      </c>
      <c r="D17" s="14">
        <v>0</v>
      </c>
      <c r="E17" s="14">
        <v>469</v>
      </c>
      <c r="F17" s="14">
        <v>841</v>
      </c>
      <c r="G17" s="14">
        <v>1235</v>
      </c>
      <c r="H17" s="14">
        <f t="shared" si="0"/>
        <v>2545</v>
      </c>
    </row>
    <row r="18" spans="1:8" ht="12.75" customHeight="1" outlineLevel="1" x14ac:dyDescent="0.25">
      <c r="A18" s="10"/>
      <c r="B18" t="s">
        <v>12</v>
      </c>
      <c r="D18" s="7">
        <v>0</v>
      </c>
      <c r="E18" s="7">
        <v>325</v>
      </c>
      <c r="F18" s="7">
        <v>318</v>
      </c>
      <c r="G18" s="7">
        <v>759</v>
      </c>
      <c r="H18" s="7">
        <f t="shared" si="0"/>
        <v>1402</v>
      </c>
    </row>
    <row r="19" spans="1:8" ht="12.75" customHeight="1" outlineLevel="1" x14ac:dyDescent="0.25">
      <c r="A19" s="10"/>
      <c r="B19" t="s">
        <v>13</v>
      </c>
      <c r="D19" s="7">
        <v>0</v>
      </c>
      <c r="E19" s="7">
        <v>144</v>
      </c>
      <c r="F19" s="7">
        <v>523</v>
      </c>
      <c r="G19" s="7">
        <v>476</v>
      </c>
      <c r="H19" s="7">
        <f t="shared" si="0"/>
        <v>1143</v>
      </c>
    </row>
    <row r="20" spans="1:8" ht="12.75" customHeight="1" outlineLevel="1" x14ac:dyDescent="0.25">
      <c r="A20" s="10"/>
      <c r="D20" s="7"/>
      <c r="E20" s="7"/>
      <c r="F20" s="7"/>
      <c r="G20" s="7"/>
      <c r="H20" s="7"/>
    </row>
    <row r="21" spans="1:8" ht="12.75" customHeight="1" outlineLevel="1" x14ac:dyDescent="0.25">
      <c r="A21" s="10"/>
      <c r="B21" s="1" t="s">
        <v>10</v>
      </c>
      <c r="D21" s="14">
        <f>SUM(D5+D8+D11+D14+D17)</f>
        <v>2480</v>
      </c>
      <c r="E21" s="14">
        <f t="shared" ref="E21:G23" si="1">SUM(E5+E8+E11+E14+E17)</f>
        <v>5237</v>
      </c>
      <c r="F21" s="14">
        <f t="shared" si="1"/>
        <v>3760</v>
      </c>
      <c r="G21" s="14">
        <f t="shared" si="1"/>
        <v>3742</v>
      </c>
      <c r="H21" s="14">
        <f t="shared" si="0"/>
        <v>15219</v>
      </c>
    </row>
    <row r="22" spans="1:8" ht="12.75" customHeight="1" outlineLevel="1" x14ac:dyDescent="0.25">
      <c r="A22" s="10"/>
      <c r="B22" t="s">
        <v>12</v>
      </c>
      <c r="D22" s="7">
        <f>SUM(D6+D9+D12+D15+D18)</f>
        <v>1249</v>
      </c>
      <c r="E22" s="7">
        <f t="shared" si="1"/>
        <v>2472</v>
      </c>
      <c r="F22" s="7">
        <f t="shared" si="1"/>
        <v>1647</v>
      </c>
      <c r="G22" s="7">
        <f t="shared" si="1"/>
        <v>2203</v>
      </c>
      <c r="H22" s="7">
        <f>SUM(D22:G22)</f>
        <v>7571</v>
      </c>
    </row>
    <row r="23" spans="1:8" ht="12.75" customHeight="1" outlineLevel="1" x14ac:dyDescent="0.25">
      <c r="A23" s="10"/>
      <c r="B23" t="s">
        <v>13</v>
      </c>
      <c r="D23" s="7">
        <f>SUM(D7+D10+D13+D16+D19)</f>
        <v>1231</v>
      </c>
      <c r="E23" s="7">
        <f t="shared" si="1"/>
        <v>2764</v>
      </c>
      <c r="F23" s="7">
        <f t="shared" si="1"/>
        <v>2113</v>
      </c>
      <c r="G23" s="7">
        <f t="shared" si="1"/>
        <v>1539</v>
      </c>
      <c r="H23" s="7">
        <f>SUM(D23:G23)</f>
        <v>7647</v>
      </c>
    </row>
    <row r="24" spans="1:8" collapsed="1" x14ac:dyDescent="0.2"/>
    <row r="25" spans="1:8" ht="15" outlineLevel="1" x14ac:dyDescent="0.25">
      <c r="B25" s="45">
        <v>1993</v>
      </c>
      <c r="C25" s="44"/>
      <c r="D25" s="46" t="s">
        <v>6</v>
      </c>
      <c r="E25" s="46" t="s">
        <v>7</v>
      </c>
      <c r="F25" s="46" t="s">
        <v>8</v>
      </c>
      <c r="G25" s="46" t="s">
        <v>9</v>
      </c>
      <c r="H25" s="2" t="s">
        <v>10</v>
      </c>
    </row>
    <row r="26" spans="1:8" outlineLevel="1" x14ac:dyDescent="0.2"/>
    <row r="27" spans="1:8" outlineLevel="1" x14ac:dyDescent="0.2">
      <c r="B27" s="43" t="s">
        <v>11</v>
      </c>
      <c r="D27" s="14">
        <v>1082</v>
      </c>
      <c r="E27" s="14">
        <v>1484</v>
      </c>
      <c r="F27" s="14">
        <v>698</v>
      </c>
      <c r="G27" s="14">
        <v>639</v>
      </c>
      <c r="H27" s="14">
        <f>SUM(D27:G27)</f>
        <v>3903</v>
      </c>
    </row>
    <row r="28" spans="1:8" outlineLevel="1" x14ac:dyDescent="0.2">
      <c r="B28" t="s">
        <v>12</v>
      </c>
      <c r="D28" s="7">
        <v>489</v>
      </c>
      <c r="E28" s="7">
        <v>718</v>
      </c>
      <c r="F28" s="7">
        <v>159</v>
      </c>
      <c r="G28" s="7">
        <v>313</v>
      </c>
      <c r="H28" s="7">
        <f t="shared" ref="H28:H43" si="2">SUM(D28:G28)</f>
        <v>1679</v>
      </c>
    </row>
    <row r="29" spans="1:8" outlineLevel="1" x14ac:dyDescent="0.2">
      <c r="B29" t="s">
        <v>13</v>
      </c>
      <c r="D29" s="7">
        <v>593</v>
      </c>
      <c r="E29" s="7">
        <v>766</v>
      </c>
      <c r="F29" s="7">
        <v>539</v>
      </c>
      <c r="G29" s="7">
        <v>326</v>
      </c>
      <c r="H29" s="7">
        <f t="shared" si="2"/>
        <v>2224</v>
      </c>
    </row>
    <row r="30" spans="1:8" outlineLevel="1" x14ac:dyDescent="0.2">
      <c r="B30" s="43" t="s">
        <v>14</v>
      </c>
      <c r="D30" s="14">
        <v>807</v>
      </c>
      <c r="E30" s="14">
        <v>1649</v>
      </c>
      <c r="F30" s="14">
        <v>859</v>
      </c>
      <c r="G30" s="14">
        <v>670</v>
      </c>
      <c r="H30" s="14">
        <f t="shared" si="2"/>
        <v>3985</v>
      </c>
    </row>
    <row r="31" spans="1:8" outlineLevel="1" x14ac:dyDescent="0.2">
      <c r="B31" t="s">
        <v>12</v>
      </c>
      <c r="D31" s="7">
        <v>236</v>
      </c>
      <c r="E31" s="7">
        <v>674</v>
      </c>
      <c r="F31" s="7">
        <v>391</v>
      </c>
      <c r="G31" s="7">
        <v>337</v>
      </c>
      <c r="H31" s="7">
        <f t="shared" si="2"/>
        <v>1638</v>
      </c>
    </row>
    <row r="32" spans="1:8" outlineLevel="1" x14ac:dyDescent="0.2">
      <c r="B32" t="s">
        <v>13</v>
      </c>
      <c r="D32" s="7">
        <v>572</v>
      </c>
      <c r="E32" s="7">
        <v>975</v>
      </c>
      <c r="F32" s="7">
        <v>468</v>
      </c>
      <c r="G32" s="7">
        <v>333</v>
      </c>
      <c r="H32" s="7">
        <f t="shared" si="2"/>
        <v>2348</v>
      </c>
    </row>
    <row r="33" spans="2:8" outlineLevel="1" x14ac:dyDescent="0.2">
      <c r="B33" s="43" t="s">
        <v>15</v>
      </c>
      <c r="D33" s="14">
        <v>403</v>
      </c>
      <c r="E33" s="14">
        <v>1287</v>
      </c>
      <c r="F33" s="14">
        <v>657</v>
      </c>
      <c r="G33" s="14">
        <v>606</v>
      </c>
      <c r="H33" s="14">
        <f t="shared" si="2"/>
        <v>2953</v>
      </c>
    </row>
    <row r="34" spans="2:8" outlineLevel="1" x14ac:dyDescent="0.2">
      <c r="B34" t="s">
        <v>12</v>
      </c>
      <c r="D34" s="7">
        <v>182</v>
      </c>
      <c r="E34" s="7">
        <v>702</v>
      </c>
      <c r="F34" s="7">
        <v>318</v>
      </c>
      <c r="G34" s="7">
        <v>318</v>
      </c>
      <c r="H34" s="7">
        <f t="shared" si="2"/>
        <v>1520</v>
      </c>
    </row>
    <row r="35" spans="2:8" outlineLevel="1" x14ac:dyDescent="0.2">
      <c r="B35" t="s">
        <v>13</v>
      </c>
      <c r="D35" s="7">
        <v>221</v>
      </c>
      <c r="E35" s="7">
        <v>585</v>
      </c>
      <c r="F35" s="7">
        <v>339</v>
      </c>
      <c r="G35" s="7">
        <v>288</v>
      </c>
      <c r="H35" s="7">
        <f t="shared" si="2"/>
        <v>1433</v>
      </c>
    </row>
    <row r="36" spans="2:8" outlineLevel="1" x14ac:dyDescent="0.2">
      <c r="B36" s="43" t="s">
        <v>16</v>
      </c>
      <c r="D36" s="14">
        <v>158</v>
      </c>
      <c r="E36" s="14">
        <v>838</v>
      </c>
      <c r="F36" s="14">
        <v>572</v>
      </c>
      <c r="G36" s="14">
        <v>861</v>
      </c>
      <c r="H36" s="14">
        <f t="shared" si="2"/>
        <v>2429</v>
      </c>
    </row>
    <row r="37" spans="2:8" outlineLevel="1" x14ac:dyDescent="0.2">
      <c r="B37" t="s">
        <v>12</v>
      </c>
      <c r="D37" s="7">
        <v>106</v>
      </c>
      <c r="E37" s="7">
        <v>402</v>
      </c>
      <c r="F37" s="7">
        <v>297</v>
      </c>
      <c r="G37" s="7">
        <v>438</v>
      </c>
      <c r="H37" s="7">
        <f t="shared" si="2"/>
        <v>1243</v>
      </c>
    </row>
    <row r="38" spans="2:8" outlineLevel="1" x14ac:dyDescent="0.2">
      <c r="B38" t="s">
        <v>13</v>
      </c>
      <c r="D38" s="7">
        <v>52</v>
      </c>
      <c r="E38" s="7">
        <v>435</v>
      </c>
      <c r="F38" s="7">
        <v>275</v>
      </c>
      <c r="G38" s="7">
        <v>423</v>
      </c>
      <c r="H38" s="7">
        <f t="shared" si="2"/>
        <v>1185</v>
      </c>
    </row>
    <row r="39" spans="2:8" outlineLevel="1" x14ac:dyDescent="0.2">
      <c r="B39" s="43" t="s">
        <v>17</v>
      </c>
      <c r="D39" s="14">
        <v>0</v>
      </c>
      <c r="E39" s="14">
        <v>419</v>
      </c>
      <c r="F39" s="14">
        <v>1011</v>
      </c>
      <c r="G39" s="14">
        <v>1294</v>
      </c>
      <c r="H39" s="14">
        <f t="shared" si="2"/>
        <v>2724</v>
      </c>
    </row>
    <row r="40" spans="2:8" outlineLevel="1" x14ac:dyDescent="0.2">
      <c r="B40" t="s">
        <v>12</v>
      </c>
      <c r="D40" s="7">
        <v>0</v>
      </c>
      <c r="E40" s="7">
        <v>222</v>
      </c>
      <c r="F40" s="7">
        <v>628</v>
      </c>
      <c r="G40" s="7">
        <v>830</v>
      </c>
      <c r="H40" s="7">
        <f t="shared" si="2"/>
        <v>1680</v>
      </c>
    </row>
    <row r="41" spans="2:8" outlineLevel="1" x14ac:dyDescent="0.2">
      <c r="B41" t="s">
        <v>13</v>
      </c>
      <c r="D41" s="7">
        <v>0</v>
      </c>
      <c r="E41" s="7">
        <v>198</v>
      </c>
      <c r="F41" s="7">
        <v>383</v>
      </c>
      <c r="G41" s="7">
        <v>464</v>
      </c>
      <c r="H41" s="7">
        <f t="shared" si="2"/>
        <v>1045</v>
      </c>
    </row>
    <row r="42" spans="2:8" outlineLevel="1" x14ac:dyDescent="0.2">
      <c r="D42" s="7"/>
      <c r="E42" s="7"/>
      <c r="F42" s="7"/>
      <c r="G42" s="7"/>
      <c r="H42" s="7"/>
    </row>
    <row r="43" spans="2:8" outlineLevel="1" x14ac:dyDescent="0.2">
      <c r="B43" s="1" t="s">
        <v>10</v>
      </c>
      <c r="D43" s="14">
        <f>SUM(D27+D30+D33+D36+D39)</f>
        <v>2450</v>
      </c>
      <c r="E43" s="14">
        <f>SUM(E27+E30+E33+E36+E39)</f>
        <v>5677</v>
      </c>
      <c r="F43" s="14">
        <f>SUM(F27+F30+F33+F36+F39)</f>
        <v>3797</v>
      </c>
      <c r="G43" s="14">
        <f>SUM(G27+G30+G33+G36+G39)</f>
        <v>4070</v>
      </c>
      <c r="H43" s="14">
        <f t="shared" si="2"/>
        <v>15994</v>
      </c>
    </row>
    <row r="44" spans="2:8" outlineLevel="1" x14ac:dyDescent="0.2">
      <c r="B44" t="s">
        <v>12</v>
      </c>
      <c r="D44" s="7">
        <f t="shared" ref="D44:G45" si="3">SUM(D28+D31+D34+D37+D40)</f>
        <v>1013</v>
      </c>
      <c r="E44" s="7">
        <f t="shared" si="3"/>
        <v>2718</v>
      </c>
      <c r="F44" s="7">
        <f t="shared" si="3"/>
        <v>1793</v>
      </c>
      <c r="G44" s="7">
        <f t="shared" si="3"/>
        <v>2236</v>
      </c>
      <c r="H44" s="7">
        <f>SUM(D44:G44)</f>
        <v>7760</v>
      </c>
    </row>
    <row r="45" spans="2:8" outlineLevel="1" x14ac:dyDescent="0.2">
      <c r="B45" t="s">
        <v>13</v>
      </c>
      <c r="D45" s="7">
        <f t="shared" si="3"/>
        <v>1438</v>
      </c>
      <c r="E45" s="7">
        <f t="shared" si="3"/>
        <v>2959</v>
      </c>
      <c r="F45" s="7">
        <f t="shared" si="3"/>
        <v>2004</v>
      </c>
      <c r="G45" s="7">
        <f t="shared" si="3"/>
        <v>1834</v>
      </c>
      <c r="H45" s="7">
        <f>SUM(D45:G45)</f>
        <v>8235</v>
      </c>
    </row>
    <row r="46" spans="2:8" collapsed="1" x14ac:dyDescent="0.2"/>
    <row r="47" spans="2:8" s="24" customFormat="1" ht="15" outlineLevel="1" x14ac:dyDescent="0.25">
      <c r="B47" s="45">
        <v>1994</v>
      </c>
      <c r="C47" s="44"/>
      <c r="D47" s="46" t="s">
        <v>6</v>
      </c>
      <c r="E47" s="46" t="s">
        <v>7</v>
      </c>
      <c r="F47" s="46" t="s">
        <v>8</v>
      </c>
      <c r="G47" s="46" t="s">
        <v>9</v>
      </c>
      <c r="H47" s="2" t="s">
        <v>10</v>
      </c>
    </row>
    <row r="48" spans="2:8" outlineLevel="1" x14ac:dyDescent="0.2"/>
    <row r="49" spans="2:8" outlineLevel="1" x14ac:dyDescent="0.2">
      <c r="B49" s="43" t="s">
        <v>11</v>
      </c>
      <c r="D49" s="14">
        <v>1258</v>
      </c>
      <c r="E49" s="14">
        <v>1543</v>
      </c>
      <c r="F49" s="14">
        <v>767</v>
      </c>
      <c r="G49" s="14">
        <v>482</v>
      </c>
      <c r="H49" s="14">
        <f>SUM(D49:G49)</f>
        <v>4050</v>
      </c>
    </row>
    <row r="50" spans="2:8" outlineLevel="1" x14ac:dyDescent="0.2">
      <c r="B50" t="s">
        <v>12</v>
      </c>
      <c r="D50" s="7">
        <v>502</v>
      </c>
      <c r="E50" s="7">
        <v>766</v>
      </c>
      <c r="F50" s="7">
        <v>296</v>
      </c>
      <c r="G50" s="7">
        <v>266</v>
      </c>
      <c r="H50" s="48">
        <f>SUM(D50:G50)</f>
        <v>1830</v>
      </c>
    </row>
    <row r="51" spans="2:8" outlineLevel="1" x14ac:dyDescent="0.2">
      <c r="B51" t="s">
        <v>13</v>
      </c>
      <c r="D51" s="7">
        <v>756</v>
      </c>
      <c r="E51" s="7">
        <v>777</v>
      </c>
      <c r="F51" s="7">
        <v>471</v>
      </c>
      <c r="G51" s="7">
        <v>216</v>
      </c>
      <c r="H51" s="48">
        <f>SUM(D51:G51)</f>
        <v>2220</v>
      </c>
    </row>
    <row r="52" spans="2:8" outlineLevel="1" x14ac:dyDescent="0.2">
      <c r="B52" s="43" t="s">
        <v>14</v>
      </c>
      <c r="D52" s="14">
        <v>696</v>
      </c>
      <c r="E52" s="14">
        <v>1689</v>
      </c>
      <c r="F52" s="14">
        <v>1125</v>
      </c>
      <c r="G52" s="14">
        <v>469</v>
      </c>
      <c r="H52" s="14">
        <f>SUM(D52:G52)</f>
        <v>3979</v>
      </c>
    </row>
    <row r="53" spans="2:8" outlineLevel="1" x14ac:dyDescent="0.2">
      <c r="B53" t="s">
        <v>12</v>
      </c>
      <c r="D53" s="7">
        <v>266</v>
      </c>
      <c r="E53" s="7">
        <v>952</v>
      </c>
      <c r="F53" s="7">
        <v>532</v>
      </c>
      <c r="G53" s="7">
        <v>295</v>
      </c>
      <c r="H53" s="48">
        <f t="shared" ref="H53:H63" si="4">SUM(D53:G53)</f>
        <v>2045</v>
      </c>
    </row>
    <row r="54" spans="2:8" outlineLevel="1" x14ac:dyDescent="0.2">
      <c r="B54" t="s">
        <v>13</v>
      </c>
      <c r="D54" s="7">
        <v>430</v>
      </c>
      <c r="E54" s="7">
        <v>737</v>
      </c>
      <c r="F54" s="7">
        <v>593</v>
      </c>
      <c r="G54" s="7">
        <v>173</v>
      </c>
      <c r="H54" s="48">
        <f t="shared" si="4"/>
        <v>1933</v>
      </c>
    </row>
    <row r="55" spans="2:8" outlineLevel="1" x14ac:dyDescent="0.2">
      <c r="B55" s="43" t="s">
        <v>15</v>
      </c>
      <c r="D55" s="14">
        <v>492</v>
      </c>
      <c r="E55" s="14">
        <v>1261</v>
      </c>
      <c r="F55" s="14">
        <v>648</v>
      </c>
      <c r="G55" s="14">
        <v>593</v>
      </c>
      <c r="H55" s="14">
        <f t="shared" si="4"/>
        <v>2994</v>
      </c>
    </row>
    <row r="56" spans="2:8" outlineLevel="1" x14ac:dyDescent="0.2">
      <c r="B56" t="s">
        <v>12</v>
      </c>
      <c r="D56" s="7">
        <v>195</v>
      </c>
      <c r="E56" s="7">
        <v>574</v>
      </c>
      <c r="F56" s="7">
        <v>329</v>
      </c>
      <c r="G56" s="7">
        <v>297</v>
      </c>
      <c r="H56" s="48">
        <f t="shared" si="4"/>
        <v>1395</v>
      </c>
    </row>
    <row r="57" spans="2:8" outlineLevel="1" x14ac:dyDescent="0.2">
      <c r="B57" t="s">
        <v>13</v>
      </c>
      <c r="D57" s="7">
        <v>297</v>
      </c>
      <c r="E57" s="7">
        <v>687</v>
      </c>
      <c r="F57" s="7">
        <v>319</v>
      </c>
      <c r="G57" s="7">
        <v>296</v>
      </c>
      <c r="H57" s="48">
        <f t="shared" si="4"/>
        <v>1599</v>
      </c>
    </row>
    <row r="58" spans="2:8" outlineLevel="1" x14ac:dyDescent="0.2">
      <c r="B58" s="43" t="s">
        <v>16</v>
      </c>
      <c r="D58" s="14">
        <v>213</v>
      </c>
      <c r="E58" s="14">
        <v>900</v>
      </c>
      <c r="F58" s="14">
        <v>862</v>
      </c>
      <c r="G58" s="14">
        <v>837</v>
      </c>
      <c r="H58" s="14">
        <f t="shared" si="4"/>
        <v>2812</v>
      </c>
    </row>
    <row r="59" spans="2:8" outlineLevel="1" x14ac:dyDescent="0.2">
      <c r="B59" t="s">
        <v>12</v>
      </c>
      <c r="D59" s="7">
        <v>70</v>
      </c>
      <c r="E59" s="7">
        <v>441</v>
      </c>
      <c r="F59" s="7">
        <v>390</v>
      </c>
      <c r="G59" s="7">
        <v>356</v>
      </c>
      <c r="H59" s="48">
        <f t="shared" si="4"/>
        <v>1257</v>
      </c>
    </row>
    <row r="60" spans="2:8" outlineLevel="1" x14ac:dyDescent="0.2">
      <c r="B60" t="s">
        <v>13</v>
      </c>
      <c r="D60" s="7">
        <v>143</v>
      </c>
      <c r="E60" s="7">
        <v>459</v>
      </c>
      <c r="F60" s="7">
        <v>472</v>
      </c>
      <c r="G60" s="7">
        <v>481</v>
      </c>
      <c r="H60" s="48">
        <f t="shared" si="4"/>
        <v>1555</v>
      </c>
    </row>
    <row r="61" spans="2:8" outlineLevel="1" x14ac:dyDescent="0.2">
      <c r="B61" s="43" t="s">
        <v>17</v>
      </c>
      <c r="D61" s="14">
        <v>0</v>
      </c>
      <c r="E61" s="14">
        <v>492</v>
      </c>
      <c r="F61" s="14">
        <v>881</v>
      </c>
      <c r="G61" s="14">
        <v>1622</v>
      </c>
      <c r="H61" s="14">
        <f t="shared" si="4"/>
        <v>2995</v>
      </c>
    </row>
    <row r="62" spans="2:8" outlineLevel="1" x14ac:dyDescent="0.2">
      <c r="B62" t="s">
        <v>12</v>
      </c>
      <c r="D62" s="7">
        <v>0</v>
      </c>
      <c r="E62" s="7">
        <v>175</v>
      </c>
      <c r="F62" s="7">
        <v>460</v>
      </c>
      <c r="G62" s="7">
        <v>1164</v>
      </c>
      <c r="H62" s="48">
        <f t="shared" si="4"/>
        <v>1799</v>
      </c>
    </row>
    <row r="63" spans="2:8" outlineLevel="1" x14ac:dyDescent="0.2">
      <c r="B63" t="s">
        <v>13</v>
      </c>
      <c r="D63" s="7">
        <v>0</v>
      </c>
      <c r="E63" s="7">
        <v>317</v>
      </c>
      <c r="F63" s="7">
        <v>421</v>
      </c>
      <c r="G63" s="7">
        <v>458</v>
      </c>
      <c r="H63" s="48">
        <f t="shared" si="4"/>
        <v>1196</v>
      </c>
    </row>
    <row r="64" spans="2:8" outlineLevel="1" x14ac:dyDescent="0.2">
      <c r="D64" s="7"/>
      <c r="E64" s="7"/>
      <c r="F64" s="7"/>
      <c r="G64" s="7"/>
      <c r="H64" s="7"/>
    </row>
    <row r="65" spans="2:8" outlineLevel="1" x14ac:dyDescent="0.2">
      <c r="B65" s="1" t="s">
        <v>10</v>
      </c>
      <c r="D65" s="14">
        <f>SUM(D49+D52+D55+D58+D61)</f>
        <v>2659</v>
      </c>
      <c r="E65" s="14">
        <f t="shared" ref="E65:G67" si="5">SUM(E49+E52+E55+E58+E61)</f>
        <v>5885</v>
      </c>
      <c r="F65" s="14">
        <f t="shared" si="5"/>
        <v>4283</v>
      </c>
      <c r="G65" s="14">
        <f t="shared" si="5"/>
        <v>4003</v>
      </c>
      <c r="H65" s="14">
        <f>SUM(E65:G65)</f>
        <v>14171</v>
      </c>
    </row>
    <row r="66" spans="2:8" outlineLevel="1" x14ac:dyDescent="0.2">
      <c r="B66" t="s">
        <v>12</v>
      </c>
      <c r="D66" s="7">
        <f>SUM(D50+D53+D56+D59+D62)</f>
        <v>1033</v>
      </c>
      <c r="E66" s="7">
        <f t="shared" si="5"/>
        <v>2908</v>
      </c>
      <c r="F66" s="7">
        <f t="shared" si="5"/>
        <v>2007</v>
      </c>
      <c r="G66" s="7">
        <f t="shared" si="5"/>
        <v>2378</v>
      </c>
      <c r="H66" s="48">
        <f>SUM(E66:G66)</f>
        <v>7293</v>
      </c>
    </row>
    <row r="67" spans="2:8" outlineLevel="1" x14ac:dyDescent="0.2">
      <c r="B67" t="s">
        <v>13</v>
      </c>
      <c r="D67" s="7">
        <f>SUM(D51+D54+D57+D60+D63)</f>
        <v>1626</v>
      </c>
      <c r="E67" s="7">
        <f t="shared" si="5"/>
        <v>2977</v>
      </c>
      <c r="F67" s="7">
        <f t="shared" si="5"/>
        <v>2276</v>
      </c>
      <c r="G67" s="7">
        <f t="shared" si="5"/>
        <v>1624</v>
      </c>
      <c r="H67" s="48">
        <f>SUM(E67:G67)</f>
        <v>6877</v>
      </c>
    </row>
    <row r="68" spans="2:8" outlineLevel="1" x14ac:dyDescent="0.2"/>
    <row r="69" spans="2:8" collapsed="1" x14ac:dyDescent="0.2"/>
    <row r="70" spans="2:8" ht="15" x14ac:dyDescent="0.25">
      <c r="B70" s="45">
        <v>1995</v>
      </c>
      <c r="C70" s="44"/>
      <c r="D70" s="46" t="s">
        <v>6</v>
      </c>
      <c r="E70" s="46" t="s">
        <v>7</v>
      </c>
      <c r="F70" s="46" t="s">
        <v>8</v>
      </c>
      <c r="G70" s="46" t="s">
        <v>9</v>
      </c>
      <c r="H70" s="2" t="s">
        <v>10</v>
      </c>
    </row>
    <row r="72" spans="2:8" x14ac:dyDescent="0.2">
      <c r="B72" s="43" t="s">
        <v>11</v>
      </c>
      <c r="D72" s="14">
        <v>1650</v>
      </c>
      <c r="E72" s="14">
        <v>2010</v>
      </c>
      <c r="F72" s="14">
        <v>658</v>
      </c>
      <c r="G72" s="14">
        <v>618</v>
      </c>
      <c r="H72" s="14">
        <f>SUM(D72:G72)</f>
        <v>4936</v>
      </c>
    </row>
    <row r="73" spans="2:8" x14ac:dyDescent="0.2">
      <c r="B73" t="s">
        <v>12</v>
      </c>
      <c r="D73" s="7">
        <v>784</v>
      </c>
      <c r="E73" s="7">
        <v>948</v>
      </c>
      <c r="F73" s="7">
        <v>252</v>
      </c>
      <c r="G73" s="7">
        <v>222</v>
      </c>
      <c r="H73" s="48">
        <f t="shared" ref="H73:H88" si="6">SUM(D73:G73)</f>
        <v>2206</v>
      </c>
    </row>
    <row r="74" spans="2:8" x14ac:dyDescent="0.2">
      <c r="B74" t="s">
        <v>13</v>
      </c>
      <c r="D74" s="7">
        <v>866</v>
      </c>
      <c r="E74" s="7">
        <v>1062</v>
      </c>
      <c r="F74" s="7">
        <v>406</v>
      </c>
      <c r="G74" s="7">
        <v>396</v>
      </c>
      <c r="H74" s="48">
        <f t="shared" si="6"/>
        <v>2730</v>
      </c>
    </row>
    <row r="75" spans="2:8" x14ac:dyDescent="0.2">
      <c r="B75" s="43" t="s">
        <v>14</v>
      </c>
      <c r="D75" s="14">
        <v>708</v>
      </c>
      <c r="E75" s="14">
        <v>1884</v>
      </c>
      <c r="F75" s="14">
        <v>1204</v>
      </c>
      <c r="G75" s="14">
        <v>717</v>
      </c>
      <c r="H75" s="14">
        <f t="shared" si="6"/>
        <v>4513</v>
      </c>
    </row>
    <row r="76" spans="2:8" x14ac:dyDescent="0.2">
      <c r="B76" t="s">
        <v>12</v>
      </c>
      <c r="D76" s="7">
        <v>332</v>
      </c>
      <c r="E76" s="7">
        <v>840</v>
      </c>
      <c r="F76" s="7">
        <v>447</v>
      </c>
      <c r="G76" s="7">
        <v>301</v>
      </c>
      <c r="H76" s="48">
        <f t="shared" si="6"/>
        <v>1920</v>
      </c>
    </row>
    <row r="77" spans="2:8" x14ac:dyDescent="0.2">
      <c r="B77" t="s">
        <v>13</v>
      </c>
      <c r="D77" s="7">
        <v>376</v>
      </c>
      <c r="E77" s="7">
        <v>1044</v>
      </c>
      <c r="F77" s="7">
        <v>757</v>
      </c>
      <c r="G77" s="7">
        <v>416</v>
      </c>
      <c r="H77" s="48">
        <f t="shared" si="6"/>
        <v>2593</v>
      </c>
    </row>
    <row r="78" spans="2:8" x14ac:dyDescent="0.2">
      <c r="B78" s="43" t="s">
        <v>15</v>
      </c>
      <c r="D78" s="14">
        <v>332</v>
      </c>
      <c r="E78" s="14">
        <v>1006</v>
      </c>
      <c r="F78" s="14">
        <v>1050</v>
      </c>
      <c r="G78" s="14">
        <v>738</v>
      </c>
      <c r="H78" s="14">
        <f t="shared" si="6"/>
        <v>3126</v>
      </c>
    </row>
    <row r="79" spans="2:8" x14ac:dyDescent="0.2">
      <c r="B79" t="s">
        <v>12</v>
      </c>
      <c r="D79" s="7">
        <v>168</v>
      </c>
      <c r="E79" s="7">
        <v>396</v>
      </c>
      <c r="F79" s="7">
        <v>497</v>
      </c>
      <c r="G79" s="7">
        <v>428</v>
      </c>
      <c r="H79" s="48">
        <f t="shared" si="6"/>
        <v>1489</v>
      </c>
    </row>
    <row r="80" spans="2:8" x14ac:dyDescent="0.2">
      <c r="B80" t="s">
        <v>13</v>
      </c>
      <c r="D80" s="7">
        <v>164</v>
      </c>
      <c r="E80" s="7">
        <v>610</v>
      </c>
      <c r="F80" s="7">
        <v>553</v>
      </c>
      <c r="G80" s="7">
        <v>310</v>
      </c>
      <c r="H80" s="48">
        <f t="shared" si="6"/>
        <v>1637</v>
      </c>
    </row>
    <row r="81" spans="2:8" x14ac:dyDescent="0.2">
      <c r="B81" s="43" t="s">
        <v>16</v>
      </c>
      <c r="D81" s="14">
        <v>184</v>
      </c>
      <c r="E81" s="14">
        <v>802</v>
      </c>
      <c r="F81" s="14">
        <v>1203</v>
      </c>
      <c r="G81" s="14">
        <v>792</v>
      </c>
      <c r="H81" s="14">
        <f t="shared" si="6"/>
        <v>2981</v>
      </c>
    </row>
    <row r="82" spans="2:8" x14ac:dyDescent="0.2">
      <c r="B82" t="s">
        <v>12</v>
      </c>
      <c r="D82" s="7">
        <v>127</v>
      </c>
      <c r="E82" s="7">
        <v>517</v>
      </c>
      <c r="F82" s="7">
        <v>500</v>
      </c>
      <c r="G82" s="7">
        <v>401</v>
      </c>
      <c r="H82" s="48">
        <f t="shared" si="6"/>
        <v>1545</v>
      </c>
    </row>
    <row r="83" spans="2:8" x14ac:dyDescent="0.2">
      <c r="B83" t="s">
        <v>13</v>
      </c>
      <c r="D83" s="7">
        <v>57</v>
      </c>
      <c r="E83" s="7">
        <v>284</v>
      </c>
      <c r="F83" s="7">
        <v>704</v>
      </c>
      <c r="G83" s="7">
        <v>391</v>
      </c>
      <c r="H83" s="48">
        <f t="shared" si="6"/>
        <v>1436</v>
      </c>
    </row>
    <row r="84" spans="2:8" x14ac:dyDescent="0.2">
      <c r="B84" s="43" t="s">
        <v>17</v>
      </c>
      <c r="D84" s="14">
        <v>0</v>
      </c>
      <c r="E84" s="14">
        <v>444</v>
      </c>
      <c r="F84" s="14">
        <v>1239</v>
      </c>
      <c r="G84" s="14">
        <v>1605</v>
      </c>
      <c r="H84" s="14">
        <f t="shared" si="6"/>
        <v>3288</v>
      </c>
    </row>
    <row r="85" spans="2:8" x14ac:dyDescent="0.2">
      <c r="B85" t="s">
        <v>12</v>
      </c>
      <c r="D85" s="7">
        <v>0</v>
      </c>
      <c r="E85" s="7">
        <v>217</v>
      </c>
      <c r="F85" s="7">
        <v>645</v>
      </c>
      <c r="G85" s="7">
        <v>910</v>
      </c>
      <c r="H85" s="48">
        <f t="shared" si="6"/>
        <v>1772</v>
      </c>
    </row>
    <row r="86" spans="2:8" x14ac:dyDescent="0.2">
      <c r="B86" t="s">
        <v>13</v>
      </c>
      <c r="D86" s="7">
        <v>0</v>
      </c>
      <c r="E86" s="7">
        <v>227</v>
      </c>
      <c r="F86" s="7">
        <v>594</v>
      </c>
      <c r="G86" s="7">
        <v>694</v>
      </c>
      <c r="H86" s="48">
        <f t="shared" si="6"/>
        <v>1515</v>
      </c>
    </row>
    <row r="87" spans="2:8" x14ac:dyDescent="0.2">
      <c r="D87" s="47"/>
      <c r="E87" s="47"/>
      <c r="F87" s="47"/>
      <c r="G87" s="47"/>
      <c r="H87" s="14"/>
    </row>
    <row r="88" spans="2:8" x14ac:dyDescent="0.2">
      <c r="B88" s="1" t="s">
        <v>10</v>
      </c>
      <c r="D88" s="14">
        <f>SUM(D72+D75+D78+D81+D84)</f>
        <v>2874</v>
      </c>
      <c r="E88" s="14">
        <f t="shared" ref="E88:G90" si="7">SUM(E72+E75+E78+E81+E84)</f>
        <v>6146</v>
      </c>
      <c r="F88" s="14">
        <f t="shared" si="7"/>
        <v>5354</v>
      </c>
      <c r="G88" s="14">
        <f t="shared" si="7"/>
        <v>4470</v>
      </c>
      <c r="H88" s="14">
        <f t="shared" si="6"/>
        <v>18844</v>
      </c>
    </row>
    <row r="89" spans="2:8" x14ac:dyDescent="0.2">
      <c r="B89" t="s">
        <v>12</v>
      </c>
      <c r="D89" s="48">
        <f>SUM(D73+D76+D79+D82+D85)</f>
        <v>1411</v>
      </c>
      <c r="E89" s="48">
        <f t="shared" si="7"/>
        <v>2918</v>
      </c>
      <c r="F89" s="48">
        <f t="shared" si="7"/>
        <v>2341</v>
      </c>
      <c r="G89" s="48">
        <f t="shared" si="7"/>
        <v>2262</v>
      </c>
      <c r="H89" s="48">
        <f>SUM(D89:G89)</f>
        <v>8932</v>
      </c>
    </row>
    <row r="90" spans="2:8" x14ac:dyDescent="0.2">
      <c r="B90" t="s">
        <v>13</v>
      </c>
      <c r="D90" s="48">
        <f>SUM(D74+D77+D80+D83+D86)</f>
        <v>1463</v>
      </c>
      <c r="E90" s="48">
        <f t="shared" si="7"/>
        <v>3227</v>
      </c>
      <c r="F90" s="48">
        <f t="shared" si="7"/>
        <v>3014</v>
      </c>
      <c r="G90" s="48">
        <f t="shared" si="7"/>
        <v>2207</v>
      </c>
      <c r="H90" s="48">
        <f>SUM(D90:G90)</f>
        <v>9911</v>
      </c>
    </row>
    <row r="92" spans="2:8" ht="15" x14ac:dyDescent="0.25">
      <c r="B92" s="45">
        <v>1996</v>
      </c>
      <c r="C92" s="44"/>
      <c r="D92" s="46" t="s">
        <v>6</v>
      </c>
      <c r="E92" s="46" t="s">
        <v>7</v>
      </c>
      <c r="F92" s="46" t="s">
        <v>8</v>
      </c>
      <c r="G92" s="46" t="s">
        <v>9</v>
      </c>
      <c r="H92" s="2" t="s">
        <v>10</v>
      </c>
    </row>
    <row r="94" spans="2:8" x14ac:dyDescent="0.2">
      <c r="B94" s="43" t="s">
        <v>11</v>
      </c>
      <c r="D94" s="14">
        <v>1340</v>
      </c>
      <c r="E94" s="14">
        <v>1646</v>
      </c>
      <c r="F94" s="14">
        <v>1042</v>
      </c>
      <c r="G94" s="14">
        <v>764</v>
      </c>
      <c r="H94" s="14">
        <f>SUM(D94:G94)</f>
        <v>4792</v>
      </c>
    </row>
    <row r="95" spans="2:8" x14ac:dyDescent="0.2">
      <c r="B95" t="s">
        <v>12</v>
      </c>
      <c r="D95" s="7">
        <v>584</v>
      </c>
      <c r="E95" s="7">
        <v>868</v>
      </c>
      <c r="F95" s="7">
        <v>487</v>
      </c>
      <c r="G95" s="7">
        <v>394</v>
      </c>
      <c r="H95" s="48">
        <f t="shared" ref="H95:H110" si="8">SUM(D95:G95)</f>
        <v>2333</v>
      </c>
    </row>
    <row r="96" spans="2:8" x14ac:dyDescent="0.2">
      <c r="B96" t="s">
        <v>13</v>
      </c>
      <c r="D96" s="7">
        <v>756</v>
      </c>
      <c r="E96" s="7">
        <v>777</v>
      </c>
      <c r="F96" s="7">
        <v>555</v>
      </c>
      <c r="G96" s="7">
        <v>370</v>
      </c>
      <c r="H96" s="48">
        <f t="shared" si="8"/>
        <v>2458</v>
      </c>
    </row>
    <row r="97" spans="2:8" x14ac:dyDescent="0.2">
      <c r="B97" s="43" t="s">
        <v>14</v>
      </c>
      <c r="D97" s="14">
        <v>887</v>
      </c>
      <c r="E97" s="14">
        <v>1903</v>
      </c>
      <c r="F97" s="14">
        <v>1159</v>
      </c>
      <c r="G97" s="14">
        <v>703</v>
      </c>
      <c r="H97" s="14">
        <f t="shared" si="8"/>
        <v>4652</v>
      </c>
    </row>
    <row r="98" spans="2:8" x14ac:dyDescent="0.2">
      <c r="B98" t="s">
        <v>12</v>
      </c>
      <c r="D98" s="7">
        <v>345</v>
      </c>
      <c r="E98" s="7">
        <v>916</v>
      </c>
      <c r="F98" s="7">
        <v>466</v>
      </c>
      <c r="G98" s="7">
        <v>350</v>
      </c>
      <c r="H98" s="48">
        <f t="shared" si="8"/>
        <v>2077</v>
      </c>
    </row>
    <row r="99" spans="2:8" x14ac:dyDescent="0.2">
      <c r="B99" t="s">
        <v>13</v>
      </c>
      <c r="D99" s="7">
        <v>542</v>
      </c>
      <c r="E99" s="7">
        <v>987</v>
      </c>
      <c r="F99" s="7">
        <v>694</v>
      </c>
      <c r="G99" s="7">
        <v>353</v>
      </c>
      <c r="H99" s="48">
        <f t="shared" si="8"/>
        <v>2576</v>
      </c>
    </row>
    <row r="100" spans="2:8" x14ac:dyDescent="0.2">
      <c r="B100" s="43" t="s">
        <v>15</v>
      </c>
      <c r="D100" s="14">
        <v>185</v>
      </c>
      <c r="E100" s="14">
        <v>1072</v>
      </c>
      <c r="F100" s="14">
        <v>1064</v>
      </c>
      <c r="G100" s="14">
        <v>615</v>
      </c>
      <c r="H100" s="14">
        <f t="shared" si="8"/>
        <v>2936</v>
      </c>
    </row>
    <row r="101" spans="2:8" x14ac:dyDescent="0.2">
      <c r="B101" t="s">
        <v>12</v>
      </c>
      <c r="D101" s="7">
        <v>143</v>
      </c>
      <c r="E101" s="7">
        <v>514</v>
      </c>
      <c r="F101" s="7">
        <v>424</v>
      </c>
      <c r="G101" s="7">
        <v>294</v>
      </c>
      <c r="H101" s="48">
        <f t="shared" si="8"/>
        <v>1375</v>
      </c>
    </row>
    <row r="102" spans="2:8" x14ac:dyDescent="0.2">
      <c r="B102" t="s">
        <v>13</v>
      </c>
      <c r="D102" s="7">
        <v>42</v>
      </c>
      <c r="E102" s="7">
        <v>558</v>
      </c>
      <c r="F102" s="7">
        <v>640</v>
      </c>
      <c r="G102" s="7">
        <v>321</v>
      </c>
      <c r="H102" s="48">
        <f t="shared" si="8"/>
        <v>1561</v>
      </c>
    </row>
    <row r="103" spans="2:8" x14ac:dyDescent="0.2">
      <c r="B103" s="43" t="s">
        <v>16</v>
      </c>
      <c r="D103" s="14">
        <v>116</v>
      </c>
      <c r="E103" s="14">
        <v>1036</v>
      </c>
      <c r="F103" s="14">
        <v>1184</v>
      </c>
      <c r="G103" s="14">
        <v>1071</v>
      </c>
      <c r="H103" s="14">
        <f t="shared" si="8"/>
        <v>3407</v>
      </c>
    </row>
    <row r="104" spans="2:8" x14ac:dyDescent="0.2">
      <c r="B104" t="s">
        <v>12</v>
      </c>
      <c r="D104" s="7">
        <v>64</v>
      </c>
      <c r="E104" s="7">
        <v>511</v>
      </c>
      <c r="F104" s="7">
        <v>573</v>
      </c>
      <c r="G104" s="7">
        <v>721</v>
      </c>
      <c r="H104" s="48">
        <f t="shared" si="8"/>
        <v>1869</v>
      </c>
    </row>
    <row r="105" spans="2:8" x14ac:dyDescent="0.2">
      <c r="B105" t="s">
        <v>13</v>
      </c>
      <c r="D105" s="7">
        <v>52</v>
      </c>
      <c r="E105" s="7">
        <v>525</v>
      </c>
      <c r="F105" s="7">
        <v>611</v>
      </c>
      <c r="G105" s="7">
        <v>349</v>
      </c>
      <c r="H105" s="48">
        <f t="shared" si="8"/>
        <v>1537</v>
      </c>
    </row>
    <row r="106" spans="2:8" x14ac:dyDescent="0.2">
      <c r="B106" s="43" t="s">
        <v>17</v>
      </c>
      <c r="D106" s="14">
        <v>0</v>
      </c>
      <c r="E106" s="14">
        <v>508</v>
      </c>
      <c r="F106" s="14">
        <v>1106</v>
      </c>
      <c r="G106" s="14">
        <v>1970</v>
      </c>
      <c r="H106" s="14">
        <f t="shared" si="8"/>
        <v>3584</v>
      </c>
    </row>
    <row r="107" spans="2:8" x14ac:dyDescent="0.2">
      <c r="B107" t="s">
        <v>12</v>
      </c>
      <c r="D107" s="7">
        <v>0</v>
      </c>
      <c r="E107" s="7">
        <v>255</v>
      </c>
      <c r="F107" s="7">
        <v>608</v>
      </c>
      <c r="G107" s="7">
        <v>1167</v>
      </c>
      <c r="H107" s="48">
        <f t="shared" si="8"/>
        <v>2030</v>
      </c>
    </row>
    <row r="108" spans="2:8" x14ac:dyDescent="0.2">
      <c r="B108" t="s">
        <v>13</v>
      </c>
      <c r="D108" s="7">
        <v>0</v>
      </c>
      <c r="E108" s="7">
        <v>252</v>
      </c>
      <c r="F108" s="7">
        <v>499</v>
      </c>
      <c r="G108" s="7">
        <v>803</v>
      </c>
      <c r="H108" s="48">
        <f t="shared" si="8"/>
        <v>1554</v>
      </c>
    </row>
    <row r="109" spans="2:8" x14ac:dyDescent="0.2">
      <c r="D109" s="47"/>
      <c r="E109" s="47"/>
      <c r="F109" s="47"/>
      <c r="G109" s="47"/>
      <c r="H109" s="14"/>
    </row>
    <row r="110" spans="2:8" x14ac:dyDescent="0.2">
      <c r="B110" s="1" t="s">
        <v>10</v>
      </c>
      <c r="D110" s="14">
        <f t="shared" ref="D110:G112" si="9">SUM(D94+D97+D100+D103+D106)</f>
        <v>2528</v>
      </c>
      <c r="E110" s="14">
        <f t="shared" si="9"/>
        <v>6165</v>
      </c>
      <c r="F110" s="14">
        <f t="shared" si="9"/>
        <v>5555</v>
      </c>
      <c r="G110" s="14">
        <f t="shared" si="9"/>
        <v>5123</v>
      </c>
      <c r="H110" s="14">
        <f t="shared" si="8"/>
        <v>19371</v>
      </c>
    </row>
    <row r="111" spans="2:8" x14ac:dyDescent="0.2">
      <c r="B111" t="s">
        <v>12</v>
      </c>
      <c r="D111" s="48">
        <f t="shared" si="9"/>
        <v>1136</v>
      </c>
      <c r="E111" s="48">
        <f t="shared" si="9"/>
        <v>3064</v>
      </c>
      <c r="F111" s="48">
        <f t="shared" si="9"/>
        <v>2558</v>
      </c>
      <c r="G111" s="48">
        <f t="shared" si="9"/>
        <v>2926</v>
      </c>
      <c r="H111" s="48">
        <f>SUM(D111:G111)</f>
        <v>9684</v>
      </c>
    </row>
    <row r="112" spans="2:8" x14ac:dyDescent="0.2">
      <c r="B112" t="s">
        <v>13</v>
      </c>
      <c r="D112" s="48">
        <f t="shared" si="9"/>
        <v>1392</v>
      </c>
      <c r="E112" s="48">
        <f t="shared" si="9"/>
        <v>3099</v>
      </c>
      <c r="F112" s="48">
        <f t="shared" si="9"/>
        <v>2999</v>
      </c>
      <c r="G112" s="48">
        <f t="shared" si="9"/>
        <v>2196</v>
      </c>
      <c r="H112" s="48">
        <f>SUM(D112:G112)</f>
        <v>9686</v>
      </c>
    </row>
  </sheetData>
  <customSheetViews>
    <customSheetView guid="{F1F7BD3E-FC2C-462F-A022-5270024FE9F6}" state="hidden">
      <selection activeCell="B1" sqref="B1"/>
      <pageMargins left="0.75" right="0.75" top="1" bottom="1" header="0.5" footer="0.5"/>
      <pageSetup orientation="portrait" r:id="rId1"/>
      <headerFooter alignWithMargins="0"/>
    </customSheetView>
    <customSheetView guid="{F4665436-DFC3-47B1-A482-DE3E62B43168}" hiddenRows="1" state="hidden" showRuler="0">
      <selection activeCell="B1" sqref="B1"/>
      <pageMargins left="0.75" right="0.75" top="1" bottom="1" header="0.5" footer="0.5"/>
      <pageSetup orientation="portrait" r:id="rId2"/>
      <headerFooter alignWithMargins="0"/>
    </customSheetView>
    <customSheetView guid="{2C045F60-6AB2-44F0-B91E-AB5C1A883BD2}" hiddenRows="1" state="hidden">
      <selection activeCell="B1" sqref="B1"/>
      <pageMargins left="0.75" right="0.75" top="1" bottom="1" header="0.5" footer="0.5"/>
      <pageSetup orientation="portrait" r:id="rId3"/>
      <headerFooter alignWithMargins="0"/>
    </customSheetView>
  </customSheetViews>
  <phoneticPr fontId="8" type="noConversion"/>
  <pageMargins left="0.75" right="0.75" top="1" bottom="1" header="0.5" footer="0.5"/>
  <pageSetup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1" sqref="B1"/>
    </sheetView>
  </sheetViews>
  <sheetFormatPr defaultRowHeight="12.75" x14ac:dyDescent="0.2"/>
  <cols>
    <col min="1" max="1" width="8.85546875" customWidth="1"/>
    <col min="2" max="2" width="10" customWidth="1"/>
    <col min="3" max="3" width="8" customWidth="1"/>
  </cols>
  <sheetData>
    <row r="1" spans="1:8" ht="15.75" x14ac:dyDescent="0.25">
      <c r="A1" s="10" t="e">
        <f>#REF!+0.01</f>
        <v>#REF!</v>
      </c>
      <c r="B1" s="49" t="s">
        <v>18</v>
      </c>
      <c r="C1" s="50"/>
      <c r="D1" s="50"/>
      <c r="E1" s="50"/>
      <c r="F1" s="50"/>
      <c r="G1" s="50"/>
      <c r="H1" s="50"/>
    </row>
    <row r="4" spans="1:8" x14ac:dyDescent="0.2">
      <c r="B4" s="51" t="s">
        <v>19</v>
      </c>
      <c r="C4" s="52"/>
      <c r="D4" s="46" t="s">
        <v>6</v>
      </c>
      <c r="E4" s="46" t="s">
        <v>7</v>
      </c>
      <c r="F4" s="46" t="s">
        <v>8</v>
      </c>
      <c r="G4" s="46" t="s">
        <v>9</v>
      </c>
      <c r="H4" s="2" t="s">
        <v>10</v>
      </c>
    </row>
    <row r="5" spans="1:8" x14ac:dyDescent="0.2">
      <c r="B5" s="1"/>
    </row>
    <row r="6" spans="1:8" x14ac:dyDescent="0.2">
      <c r="B6" s="21" t="s">
        <v>20</v>
      </c>
      <c r="C6" s="6"/>
    </row>
    <row r="7" spans="1:8" x14ac:dyDescent="0.2">
      <c r="B7" s="6">
        <v>1992</v>
      </c>
      <c r="C7" s="6"/>
      <c r="D7" s="7">
        <v>816</v>
      </c>
      <c r="E7" s="7">
        <v>578</v>
      </c>
      <c r="F7" s="7">
        <v>285</v>
      </c>
      <c r="G7" s="7">
        <v>258</v>
      </c>
      <c r="H7" s="14">
        <f>SUM(D7:G7)</f>
        <v>1937</v>
      </c>
    </row>
    <row r="8" spans="1:8" x14ac:dyDescent="0.2">
      <c r="B8" s="6">
        <v>1993</v>
      </c>
      <c r="C8" s="6"/>
      <c r="D8" s="7">
        <v>829</v>
      </c>
      <c r="E8" s="7">
        <v>465</v>
      </c>
      <c r="F8" s="7">
        <v>265</v>
      </c>
      <c r="G8" s="7">
        <v>324</v>
      </c>
      <c r="H8" s="14">
        <f t="shared" ref="H8:H23" si="0">SUM(D8:G8)</f>
        <v>1883</v>
      </c>
    </row>
    <row r="9" spans="1:8" x14ac:dyDescent="0.2">
      <c r="B9" s="6">
        <v>1994</v>
      </c>
      <c r="C9" s="6"/>
      <c r="D9" s="7">
        <v>858</v>
      </c>
      <c r="E9" s="7">
        <v>355</v>
      </c>
      <c r="F9" s="7">
        <v>245</v>
      </c>
      <c r="G9" s="7">
        <v>214</v>
      </c>
      <c r="H9" s="14">
        <f t="shared" si="0"/>
        <v>1672</v>
      </c>
    </row>
    <row r="10" spans="1:8" x14ac:dyDescent="0.2">
      <c r="B10" s="6">
        <v>1995</v>
      </c>
      <c r="C10" s="6"/>
      <c r="D10" s="7">
        <v>1023</v>
      </c>
      <c r="E10" s="7">
        <v>742</v>
      </c>
      <c r="F10" s="7">
        <v>194</v>
      </c>
      <c r="G10" s="7">
        <v>286</v>
      </c>
      <c r="H10" s="14">
        <f t="shared" si="0"/>
        <v>2245</v>
      </c>
    </row>
    <row r="11" spans="1:8" x14ac:dyDescent="0.2">
      <c r="B11" s="6">
        <v>1996</v>
      </c>
      <c r="C11" s="6"/>
      <c r="D11" s="7">
        <v>839</v>
      </c>
      <c r="E11" s="7">
        <v>478</v>
      </c>
      <c r="F11" s="7">
        <v>438</v>
      </c>
      <c r="G11" s="7">
        <v>422</v>
      </c>
      <c r="H11" s="14">
        <f t="shared" si="0"/>
        <v>2177</v>
      </c>
    </row>
    <row r="12" spans="1:8" x14ac:dyDescent="0.2">
      <c r="D12" s="7"/>
      <c r="E12" s="7"/>
      <c r="F12" s="7"/>
      <c r="G12" s="7"/>
      <c r="H12" s="7"/>
    </row>
    <row r="13" spans="1:8" x14ac:dyDescent="0.2">
      <c r="B13" s="53" t="s">
        <v>14</v>
      </c>
      <c r="C13" s="6"/>
      <c r="D13" s="7"/>
      <c r="E13" s="7"/>
      <c r="F13" s="7"/>
      <c r="G13" s="7"/>
      <c r="H13" s="7"/>
    </row>
    <row r="14" spans="1:8" x14ac:dyDescent="0.2">
      <c r="B14" s="6">
        <v>1992</v>
      </c>
      <c r="C14" s="6"/>
      <c r="D14" s="7">
        <v>615</v>
      </c>
      <c r="E14" s="7">
        <v>525</v>
      </c>
      <c r="F14" s="7">
        <v>172</v>
      </c>
      <c r="G14" s="7">
        <v>307</v>
      </c>
      <c r="H14" s="14">
        <f t="shared" si="0"/>
        <v>1619</v>
      </c>
    </row>
    <row r="15" spans="1:8" x14ac:dyDescent="0.2">
      <c r="B15" s="6">
        <v>1993</v>
      </c>
      <c r="C15" s="6"/>
      <c r="D15" s="7">
        <v>606</v>
      </c>
      <c r="E15" s="7">
        <v>602</v>
      </c>
      <c r="F15" s="7">
        <v>372</v>
      </c>
      <c r="G15" s="7">
        <v>340</v>
      </c>
      <c r="H15" s="14">
        <f t="shared" si="0"/>
        <v>1920</v>
      </c>
    </row>
    <row r="16" spans="1:8" x14ac:dyDescent="0.2">
      <c r="B16" s="6">
        <v>1994</v>
      </c>
      <c r="C16" s="6"/>
      <c r="D16" s="7">
        <v>563</v>
      </c>
      <c r="E16" s="7">
        <v>779</v>
      </c>
      <c r="F16" s="7">
        <v>368</v>
      </c>
      <c r="G16" s="7">
        <v>234</v>
      </c>
      <c r="H16" s="14">
        <f t="shared" si="0"/>
        <v>1944</v>
      </c>
    </row>
    <row r="17" spans="2:8" x14ac:dyDescent="0.2">
      <c r="B17" s="6">
        <v>1995</v>
      </c>
      <c r="C17" s="6"/>
      <c r="D17" s="7">
        <v>540</v>
      </c>
      <c r="E17" s="7">
        <v>653</v>
      </c>
      <c r="F17" s="7">
        <v>384</v>
      </c>
      <c r="G17" s="7">
        <v>347</v>
      </c>
      <c r="H17" s="14">
        <f t="shared" si="0"/>
        <v>1924</v>
      </c>
    </row>
    <row r="18" spans="2:8" x14ac:dyDescent="0.2">
      <c r="B18" s="6">
        <v>1996</v>
      </c>
      <c r="C18" s="6"/>
      <c r="D18" s="7">
        <v>686</v>
      </c>
      <c r="E18" s="7">
        <v>741</v>
      </c>
      <c r="F18" s="7">
        <v>338</v>
      </c>
      <c r="G18" s="7">
        <v>454</v>
      </c>
      <c r="H18" s="14">
        <f t="shared" si="0"/>
        <v>2219</v>
      </c>
    </row>
    <row r="19" spans="2:8" x14ac:dyDescent="0.2">
      <c r="D19" s="7"/>
      <c r="E19" s="7"/>
      <c r="F19" s="7"/>
      <c r="G19" s="7"/>
      <c r="H19" s="7"/>
    </row>
    <row r="20" spans="2:8" x14ac:dyDescent="0.2">
      <c r="B20" s="53" t="s">
        <v>15</v>
      </c>
      <c r="C20" s="6"/>
      <c r="D20" s="7"/>
      <c r="E20" s="7"/>
      <c r="F20" s="7"/>
      <c r="G20" s="7"/>
      <c r="H20" s="7"/>
    </row>
    <row r="21" spans="2:8" x14ac:dyDescent="0.2">
      <c r="B21" s="6">
        <v>1992</v>
      </c>
      <c r="C21" s="6"/>
      <c r="D21" s="7">
        <v>252</v>
      </c>
      <c r="E21" s="7">
        <v>420</v>
      </c>
      <c r="F21" s="7">
        <v>396</v>
      </c>
      <c r="G21" s="7">
        <v>490</v>
      </c>
      <c r="H21" s="14">
        <f t="shared" si="0"/>
        <v>1558</v>
      </c>
    </row>
    <row r="22" spans="2:8" x14ac:dyDescent="0.2">
      <c r="B22" s="6">
        <v>1993</v>
      </c>
      <c r="C22" s="6"/>
      <c r="D22" s="7">
        <v>350</v>
      </c>
      <c r="E22" s="7">
        <v>541</v>
      </c>
      <c r="F22" s="7">
        <v>340</v>
      </c>
      <c r="G22" s="7">
        <v>361</v>
      </c>
      <c r="H22" s="14">
        <f t="shared" si="0"/>
        <v>1592</v>
      </c>
    </row>
    <row r="23" spans="2:8" x14ac:dyDescent="0.2">
      <c r="B23" s="6">
        <v>1994</v>
      </c>
      <c r="C23" s="6"/>
      <c r="D23" s="7">
        <v>390</v>
      </c>
      <c r="E23" s="7">
        <v>626</v>
      </c>
      <c r="F23" s="7">
        <v>309</v>
      </c>
      <c r="G23" s="7">
        <v>429</v>
      </c>
      <c r="H23" s="14">
        <f t="shared" si="0"/>
        <v>1754</v>
      </c>
    </row>
    <row r="24" spans="2:8" x14ac:dyDescent="0.2">
      <c r="B24" s="6">
        <v>1995</v>
      </c>
      <c r="C24" s="6"/>
      <c r="D24" s="7">
        <v>279</v>
      </c>
      <c r="E24" s="7">
        <v>486</v>
      </c>
      <c r="F24" s="7">
        <v>423</v>
      </c>
      <c r="G24" s="7">
        <v>401</v>
      </c>
      <c r="H24" s="14">
        <f t="shared" ref="H24:H39" si="1">SUM(D24:G24)</f>
        <v>1589</v>
      </c>
    </row>
    <row r="25" spans="2:8" x14ac:dyDescent="0.2">
      <c r="B25" s="6">
        <v>1996</v>
      </c>
      <c r="C25" s="6"/>
      <c r="D25" s="7">
        <v>153</v>
      </c>
      <c r="E25" s="7">
        <v>486</v>
      </c>
      <c r="F25" s="7">
        <v>437</v>
      </c>
      <c r="G25" s="7">
        <v>390</v>
      </c>
      <c r="H25" s="14">
        <f t="shared" si="1"/>
        <v>1466</v>
      </c>
    </row>
    <row r="26" spans="2:8" x14ac:dyDescent="0.2">
      <c r="D26" s="7"/>
      <c r="E26" s="7"/>
      <c r="F26" s="7"/>
      <c r="G26" s="7"/>
      <c r="H26" s="7"/>
    </row>
    <row r="27" spans="2:8" x14ac:dyDescent="0.2">
      <c r="B27" s="53" t="s">
        <v>16</v>
      </c>
      <c r="C27" s="6"/>
      <c r="D27" s="7"/>
      <c r="E27" s="7"/>
      <c r="F27" s="7"/>
      <c r="G27" s="7"/>
      <c r="H27" s="7"/>
    </row>
    <row r="28" spans="2:8" x14ac:dyDescent="0.2">
      <c r="B28" s="6">
        <v>1992</v>
      </c>
      <c r="C28" s="6"/>
      <c r="D28" s="7">
        <v>179</v>
      </c>
      <c r="E28" s="7">
        <v>677</v>
      </c>
      <c r="F28" s="7">
        <v>389</v>
      </c>
      <c r="G28" s="7">
        <v>418</v>
      </c>
      <c r="H28" s="14">
        <f t="shared" si="1"/>
        <v>1663</v>
      </c>
    </row>
    <row r="29" spans="2:8" x14ac:dyDescent="0.2">
      <c r="B29" s="6">
        <v>1993</v>
      </c>
      <c r="C29" s="6"/>
      <c r="D29" s="7">
        <v>158</v>
      </c>
      <c r="E29" s="7">
        <v>635</v>
      </c>
      <c r="F29" s="7">
        <v>254</v>
      </c>
      <c r="G29" s="7">
        <v>574</v>
      </c>
      <c r="H29" s="14">
        <f t="shared" si="1"/>
        <v>1621</v>
      </c>
    </row>
    <row r="30" spans="2:8" x14ac:dyDescent="0.2">
      <c r="B30" s="6">
        <v>1994</v>
      </c>
      <c r="C30" s="6"/>
      <c r="D30" s="7">
        <v>192</v>
      </c>
      <c r="E30" s="7">
        <v>624</v>
      </c>
      <c r="F30" s="7">
        <v>482</v>
      </c>
      <c r="G30" s="7">
        <v>653</v>
      </c>
      <c r="H30" s="14">
        <f t="shared" si="1"/>
        <v>1951</v>
      </c>
    </row>
    <row r="31" spans="2:8" x14ac:dyDescent="0.2">
      <c r="B31" s="6">
        <v>1995</v>
      </c>
      <c r="C31" s="6"/>
      <c r="D31" s="7">
        <v>163</v>
      </c>
      <c r="E31" s="7">
        <v>511</v>
      </c>
      <c r="F31" s="7">
        <v>712</v>
      </c>
      <c r="G31" s="7">
        <v>562</v>
      </c>
      <c r="H31" s="14">
        <f t="shared" si="1"/>
        <v>1948</v>
      </c>
    </row>
    <row r="32" spans="2:8" x14ac:dyDescent="0.2">
      <c r="B32" s="6">
        <v>1996</v>
      </c>
      <c r="C32" s="6"/>
      <c r="D32" s="7">
        <v>116</v>
      </c>
      <c r="E32" s="7">
        <v>673</v>
      </c>
      <c r="F32" s="7">
        <v>513</v>
      </c>
      <c r="G32" s="7">
        <v>663</v>
      </c>
      <c r="H32" s="14">
        <f t="shared" si="1"/>
        <v>1965</v>
      </c>
    </row>
    <row r="33" spans="2:8" x14ac:dyDescent="0.2">
      <c r="D33" s="7"/>
      <c r="E33" s="7"/>
      <c r="F33" s="7"/>
      <c r="G33" s="7"/>
      <c r="H33" s="7"/>
    </row>
    <row r="34" spans="2:8" x14ac:dyDescent="0.2">
      <c r="B34" s="53" t="s">
        <v>21</v>
      </c>
      <c r="C34" s="6"/>
      <c r="D34" s="7"/>
      <c r="E34" s="7"/>
      <c r="F34" s="7"/>
      <c r="G34" s="7"/>
      <c r="H34" s="7"/>
    </row>
    <row r="35" spans="2:8" x14ac:dyDescent="0.2">
      <c r="B35" s="6">
        <v>1992</v>
      </c>
      <c r="C35" s="6"/>
      <c r="D35" s="7">
        <v>0</v>
      </c>
      <c r="E35" s="7">
        <v>380</v>
      </c>
      <c r="F35" s="7">
        <v>703</v>
      </c>
      <c r="G35" s="7">
        <v>1098</v>
      </c>
      <c r="H35" s="14">
        <f t="shared" si="1"/>
        <v>2181</v>
      </c>
    </row>
    <row r="36" spans="2:8" x14ac:dyDescent="0.2">
      <c r="B36" s="6">
        <v>1993</v>
      </c>
      <c r="C36" s="6"/>
      <c r="D36" s="7">
        <v>0</v>
      </c>
      <c r="E36" s="7">
        <v>377</v>
      </c>
      <c r="F36" s="7">
        <v>798</v>
      </c>
      <c r="G36" s="7">
        <v>1114</v>
      </c>
      <c r="H36" s="14">
        <f t="shared" si="1"/>
        <v>2289</v>
      </c>
    </row>
    <row r="37" spans="2:8" x14ac:dyDescent="0.2">
      <c r="B37" s="6">
        <v>1994</v>
      </c>
      <c r="C37" s="6"/>
      <c r="D37" s="7">
        <v>0</v>
      </c>
      <c r="E37" s="7">
        <v>482</v>
      </c>
      <c r="F37" s="7">
        <v>841</v>
      </c>
      <c r="G37" s="7">
        <v>1365</v>
      </c>
      <c r="H37" s="14">
        <f t="shared" si="1"/>
        <v>2688</v>
      </c>
    </row>
    <row r="38" spans="2:8" x14ac:dyDescent="0.2">
      <c r="B38" s="6">
        <v>1995</v>
      </c>
      <c r="C38" s="6"/>
      <c r="D38" s="7">
        <v>0</v>
      </c>
      <c r="E38" s="7">
        <v>385</v>
      </c>
      <c r="F38" s="7">
        <v>997</v>
      </c>
      <c r="G38" s="7">
        <v>1400</v>
      </c>
      <c r="H38" s="14">
        <f t="shared" si="1"/>
        <v>2782</v>
      </c>
    </row>
    <row r="39" spans="2:8" x14ac:dyDescent="0.2">
      <c r="B39" s="6">
        <v>1996</v>
      </c>
      <c r="C39" s="6"/>
      <c r="D39" s="7">
        <v>0</v>
      </c>
      <c r="E39" s="7">
        <v>413</v>
      </c>
      <c r="F39" s="7">
        <v>942</v>
      </c>
      <c r="G39" s="7">
        <v>1526</v>
      </c>
      <c r="H39" s="14">
        <f t="shared" si="1"/>
        <v>2881</v>
      </c>
    </row>
    <row r="40" spans="2:8" x14ac:dyDescent="0.2">
      <c r="D40" s="7"/>
      <c r="E40" s="7"/>
      <c r="F40" s="7"/>
      <c r="G40" s="7"/>
      <c r="H40" s="7"/>
    </row>
    <row r="41" spans="2:8" x14ac:dyDescent="0.2">
      <c r="B41" s="21" t="s">
        <v>10</v>
      </c>
      <c r="C41" s="6"/>
      <c r="D41" s="7"/>
      <c r="E41" s="7"/>
      <c r="F41" s="7"/>
      <c r="G41" s="7"/>
      <c r="H41" s="7"/>
    </row>
    <row r="42" spans="2:8" x14ac:dyDescent="0.2">
      <c r="B42" s="21"/>
      <c r="C42" s="6"/>
      <c r="D42" s="7"/>
      <c r="E42" s="7"/>
      <c r="F42" s="7"/>
      <c r="G42" s="7"/>
      <c r="H42" s="7"/>
    </row>
    <row r="43" spans="2:8" x14ac:dyDescent="0.2">
      <c r="B43" s="21">
        <v>1992</v>
      </c>
      <c r="C43" s="6"/>
      <c r="D43" s="7">
        <f>SUM(D7+D14+D21+D28+D35)</f>
        <v>1862</v>
      </c>
      <c r="E43" s="7">
        <f>SUM(E7+E14+E21+E28+E35)</f>
        <v>2580</v>
      </c>
      <c r="F43" s="7">
        <f>SUM(F7+F14+F21+F28+F35)</f>
        <v>1945</v>
      </c>
      <c r="G43" s="7">
        <f>SUM(G7+G14+G21+G28+G35)</f>
        <v>2571</v>
      </c>
      <c r="H43" s="14">
        <f>SUM(D43:G43)</f>
        <v>8958</v>
      </c>
    </row>
    <row r="44" spans="2:8" x14ac:dyDescent="0.2">
      <c r="B44" s="21">
        <v>1993</v>
      </c>
      <c r="C44" s="6"/>
      <c r="D44" s="7">
        <f t="shared" ref="D44:G47" si="2">SUM(D8+D15+D22+D29+D36)</f>
        <v>1943</v>
      </c>
      <c r="E44" s="7">
        <f t="shared" si="2"/>
        <v>2620</v>
      </c>
      <c r="F44" s="7">
        <f t="shared" si="2"/>
        <v>2029</v>
      </c>
      <c r="G44" s="7">
        <f t="shared" si="2"/>
        <v>2713</v>
      </c>
      <c r="H44" s="14">
        <f>SUM(D44:G44)</f>
        <v>9305</v>
      </c>
    </row>
    <row r="45" spans="2:8" x14ac:dyDescent="0.2">
      <c r="B45" s="21">
        <v>1994</v>
      </c>
      <c r="C45" s="6"/>
      <c r="D45" s="7">
        <f t="shared" si="2"/>
        <v>2003</v>
      </c>
      <c r="E45" s="7">
        <f t="shared" si="2"/>
        <v>2866</v>
      </c>
      <c r="F45" s="7">
        <f t="shared" si="2"/>
        <v>2245</v>
      </c>
      <c r="G45" s="7">
        <f t="shared" si="2"/>
        <v>2895</v>
      </c>
      <c r="H45" s="14">
        <f>SUM(D45:G45)</f>
        <v>10009</v>
      </c>
    </row>
    <row r="46" spans="2:8" x14ac:dyDescent="0.2">
      <c r="B46" s="21">
        <v>1995</v>
      </c>
      <c r="C46" s="6"/>
      <c r="D46" s="7">
        <f t="shared" si="2"/>
        <v>2005</v>
      </c>
      <c r="E46" s="7">
        <f t="shared" si="2"/>
        <v>2777</v>
      </c>
      <c r="F46" s="7">
        <f t="shared" si="2"/>
        <v>2710</v>
      </c>
      <c r="G46" s="7">
        <f t="shared" si="2"/>
        <v>2996</v>
      </c>
      <c r="H46" s="14">
        <f>SUM(D46:G46)</f>
        <v>10488</v>
      </c>
    </row>
    <row r="47" spans="2:8" x14ac:dyDescent="0.2">
      <c r="B47" s="21">
        <v>1996</v>
      </c>
      <c r="C47" s="6"/>
      <c r="D47" s="7">
        <f t="shared" si="2"/>
        <v>1794</v>
      </c>
      <c r="E47" s="7">
        <f t="shared" si="2"/>
        <v>2791</v>
      </c>
      <c r="F47" s="7">
        <f t="shared" si="2"/>
        <v>2668</v>
      </c>
      <c r="G47" s="7">
        <f t="shared" si="2"/>
        <v>3455</v>
      </c>
      <c r="H47" s="14">
        <f>SUM(D47:G47)</f>
        <v>10708</v>
      </c>
    </row>
  </sheetData>
  <customSheetViews>
    <customSheetView guid="{F1F7BD3E-FC2C-462F-A022-5270024FE9F6}" state="hidden">
      <selection activeCell="B1" sqref="B1"/>
      <pageMargins left="0.75" right="0.75" top="1" bottom="1" header="0.5" footer="0.5"/>
      <pageSetup orientation="portrait" r:id="rId1"/>
      <headerFooter alignWithMargins="0"/>
    </customSheetView>
    <customSheetView guid="{F4665436-DFC3-47B1-A482-DE3E62B43168}" state="hidden" showRuler="0">
      <selection activeCell="B1" sqref="B1"/>
      <pageMargins left="0.75" right="0.75" top="1" bottom="1" header="0.5" footer="0.5"/>
      <pageSetup orientation="portrait" r:id="rId2"/>
      <headerFooter alignWithMargins="0"/>
    </customSheetView>
    <customSheetView guid="{2C045F60-6AB2-44F0-B91E-AB5C1A883BD2}" state="hidden">
      <selection activeCell="B1" sqref="B1"/>
      <pageMargins left="0.75" right="0.75" top="1" bottom="1" header="0.5" footer="0.5"/>
      <pageSetup orientation="portrait" r:id="rId3"/>
      <headerFooter alignWithMargins="0"/>
    </customSheetView>
  </customSheetViews>
  <phoneticPr fontId="8" type="noConversion"/>
  <pageMargins left="0.75" right="0.75" top="1" bottom="1" header="0.5" footer="0.5"/>
  <pageSetup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G61"/>
  <sheetViews>
    <sheetView zoomScaleNormal="100" zoomScaleSheetLayoutView="90" workbookViewId="0">
      <selection activeCell="I4" sqref="I4"/>
    </sheetView>
  </sheetViews>
  <sheetFormatPr defaultRowHeight="12.75" x14ac:dyDescent="0.2"/>
  <cols>
    <col min="1" max="1" width="9.140625" style="108"/>
    <col min="2" max="2" width="10.140625" style="108" customWidth="1"/>
    <col min="3" max="3" width="30.140625" style="108" customWidth="1"/>
    <col min="4" max="4" width="11.28515625" style="108" bestFit="1" customWidth="1"/>
    <col min="5" max="5" width="12.5703125" style="108" customWidth="1"/>
    <col min="6" max="6" width="13" style="108" customWidth="1"/>
    <col min="7" max="7" width="14.42578125" style="108" customWidth="1"/>
    <col min="8" max="9" width="11.85546875" style="108" customWidth="1"/>
    <col min="10" max="13" width="9.140625" style="108"/>
    <col min="14" max="14" width="9.140625" style="68"/>
    <col min="15" max="16384" width="9.140625" style="108"/>
  </cols>
  <sheetData>
    <row r="2" spans="2:85" ht="15" x14ac:dyDescent="0.25">
      <c r="I2" s="127" t="s">
        <v>328</v>
      </c>
    </row>
    <row r="4" spans="2:85" ht="15" x14ac:dyDescent="0.25">
      <c r="D4" s="387"/>
      <c r="E4" s="387"/>
      <c r="F4" s="387"/>
    </row>
    <row r="8" spans="2:85" ht="15.75" customHeight="1" x14ac:dyDescent="0.25">
      <c r="B8" s="131" t="s">
        <v>283</v>
      </c>
      <c r="C8" s="380" t="s">
        <v>320</v>
      </c>
      <c r="D8" s="380"/>
      <c r="E8" s="380"/>
      <c r="F8" s="380"/>
    </row>
    <row r="9" spans="2:85" ht="15.75" x14ac:dyDescent="0.25">
      <c r="B9" s="132"/>
      <c r="C9" s="70"/>
      <c r="D9" s="70"/>
    </row>
    <row r="10" spans="2:85" ht="39" customHeight="1" x14ac:dyDescent="0.2">
      <c r="B10" s="198"/>
      <c r="C10" s="199" t="s">
        <v>1</v>
      </c>
      <c r="D10" s="200">
        <v>2010</v>
      </c>
      <c r="E10" s="200">
        <v>2011</v>
      </c>
      <c r="F10" s="200">
        <v>2012</v>
      </c>
      <c r="G10" s="200">
        <v>2013</v>
      </c>
      <c r="H10" s="200">
        <v>2014</v>
      </c>
      <c r="I10" s="200">
        <v>2015</v>
      </c>
      <c r="M10" s="201"/>
      <c r="N10" s="202"/>
      <c r="O10" s="201"/>
      <c r="P10" s="201"/>
      <c r="Q10" s="201"/>
    </row>
    <row r="11" spans="2:85" x14ac:dyDescent="0.2">
      <c r="B11" s="198"/>
      <c r="C11" s="198"/>
      <c r="D11" s="56"/>
      <c r="E11" s="56"/>
      <c r="F11" s="56"/>
      <c r="G11" s="56"/>
      <c r="H11" s="56"/>
      <c r="I11" s="56"/>
      <c r="M11" s="201"/>
      <c r="N11" s="202"/>
      <c r="O11" s="201"/>
      <c r="P11" s="201"/>
      <c r="Q11" s="204"/>
    </row>
    <row r="12" spans="2:85" x14ac:dyDescent="0.2">
      <c r="B12" s="198"/>
      <c r="C12" s="182" t="s">
        <v>2</v>
      </c>
      <c r="D12" s="203">
        <f t="shared" ref="D12:D14" si="0">D16+D21+D25+D29+D33+D37+D41+D45+D53</f>
        <v>34214</v>
      </c>
      <c r="E12" s="203">
        <v>35266.934696431854</v>
      </c>
      <c r="F12" s="203">
        <v>36401</v>
      </c>
      <c r="G12" s="203">
        <v>36105.910000000003</v>
      </c>
      <c r="H12" s="203">
        <v>37722.530796464052</v>
      </c>
      <c r="I12" s="75">
        <v>39138.211303648699</v>
      </c>
      <c r="M12" s="201"/>
      <c r="N12" s="206"/>
      <c r="O12" s="101"/>
      <c r="P12" s="201"/>
      <c r="Q12" s="204"/>
    </row>
    <row r="13" spans="2:85" x14ac:dyDescent="0.2">
      <c r="B13" s="198"/>
      <c r="C13" s="125" t="s">
        <v>189</v>
      </c>
      <c r="D13" s="79">
        <f t="shared" si="0"/>
        <v>15453</v>
      </c>
      <c r="E13" s="79">
        <v>15969</v>
      </c>
      <c r="F13" s="79">
        <v>16493</v>
      </c>
      <c r="G13" s="79">
        <v>17518.13</v>
      </c>
      <c r="H13" s="79">
        <v>18127.352696619102</v>
      </c>
      <c r="I13" s="84">
        <v>18366.011536812704</v>
      </c>
      <c r="M13" s="201"/>
      <c r="N13" s="206"/>
      <c r="O13" s="101"/>
      <c r="P13" s="201"/>
      <c r="Q13" s="204"/>
    </row>
    <row r="14" spans="2:85" x14ac:dyDescent="0.2">
      <c r="B14" s="207"/>
      <c r="C14" s="125" t="s">
        <v>190</v>
      </c>
      <c r="D14" s="79">
        <f t="shared" si="0"/>
        <v>18761</v>
      </c>
      <c r="E14" s="79">
        <v>19298</v>
      </c>
      <c r="F14" s="79">
        <v>19908</v>
      </c>
      <c r="G14" s="79">
        <v>18587.78</v>
      </c>
      <c r="H14" s="79">
        <v>19595.178099844699</v>
      </c>
      <c r="I14" s="79">
        <v>20772.199766835995</v>
      </c>
      <c r="M14" s="201"/>
      <c r="N14" s="206"/>
      <c r="O14" s="101"/>
      <c r="P14" s="201"/>
      <c r="Q14" s="204"/>
    </row>
    <row r="15" spans="2:85" x14ac:dyDescent="0.2">
      <c r="B15" s="198"/>
      <c r="C15" s="222"/>
      <c r="D15" s="153"/>
      <c r="E15" s="153"/>
      <c r="F15" s="153"/>
      <c r="G15" s="153"/>
      <c r="H15" s="153"/>
      <c r="I15" s="153"/>
      <c r="M15" s="201"/>
      <c r="N15" s="206"/>
      <c r="O15" s="101"/>
      <c r="P15" s="201"/>
      <c r="Q15" s="204"/>
    </row>
    <row r="16" spans="2:85" x14ac:dyDescent="0.2">
      <c r="B16" s="198"/>
      <c r="C16" s="182" t="s">
        <v>153</v>
      </c>
      <c r="D16" s="75">
        <f t="shared" ref="D16" si="1">(D18+D17)</f>
        <v>3534</v>
      </c>
      <c r="E16" s="75">
        <v>3077.5505653660493</v>
      </c>
      <c r="F16" s="75">
        <v>3398</v>
      </c>
      <c r="G16" s="75">
        <v>3544.22</v>
      </c>
      <c r="H16" s="75">
        <v>3933.168010337065</v>
      </c>
      <c r="I16" s="75">
        <v>3865.8911622134215</v>
      </c>
      <c r="J16" s="209"/>
      <c r="K16" s="210"/>
      <c r="M16" s="201"/>
      <c r="N16" s="206"/>
      <c r="O16" s="101"/>
      <c r="P16" s="201"/>
      <c r="Q16" s="204"/>
      <c r="U16" s="75"/>
      <c r="V16" s="75"/>
      <c r="W16" s="75"/>
      <c r="X16" s="75"/>
      <c r="Y16" s="75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</row>
    <row r="17" spans="2:17" x14ac:dyDescent="0.2">
      <c r="B17" s="198"/>
      <c r="C17" s="165" t="s">
        <v>189</v>
      </c>
      <c r="D17" s="105">
        <v>2353</v>
      </c>
      <c r="E17" s="212">
        <v>1863.1352223044764</v>
      </c>
      <c r="F17" s="212">
        <v>2279</v>
      </c>
      <c r="G17" s="212">
        <v>2545.9499999999998</v>
      </c>
      <c r="H17" s="212">
        <v>2665.0720489028299</v>
      </c>
      <c r="I17" s="84">
        <v>2632.9876619143679</v>
      </c>
      <c r="M17" s="201"/>
      <c r="N17" s="206"/>
      <c r="O17" s="101"/>
      <c r="P17" s="201"/>
      <c r="Q17" s="204"/>
    </row>
    <row r="18" spans="2:17" x14ac:dyDescent="0.2">
      <c r="B18" s="198"/>
      <c r="C18" s="165" t="s">
        <v>190</v>
      </c>
      <c r="D18" s="105">
        <v>1181</v>
      </c>
      <c r="E18" s="79">
        <v>1214.4153430615729</v>
      </c>
      <c r="F18" s="79">
        <v>1118</v>
      </c>
      <c r="G18" s="79">
        <v>998.28</v>
      </c>
      <c r="H18" s="79">
        <v>1268.0959614342432</v>
      </c>
      <c r="I18" s="79">
        <v>1232.9035002990536</v>
      </c>
      <c r="M18" s="201"/>
      <c r="N18" s="206"/>
      <c r="O18" s="101"/>
      <c r="P18" s="201"/>
      <c r="Q18" s="204"/>
    </row>
    <row r="19" spans="2:17" x14ac:dyDescent="0.2">
      <c r="B19" s="198"/>
      <c r="C19" s="165"/>
      <c r="D19" s="223"/>
      <c r="E19" s="223"/>
      <c r="F19" s="223"/>
      <c r="G19" s="223"/>
      <c r="H19" s="223"/>
      <c r="I19" s="223"/>
      <c r="M19" s="201"/>
      <c r="N19" s="206"/>
      <c r="O19" s="101"/>
      <c r="P19" s="201"/>
      <c r="Q19" s="204"/>
    </row>
    <row r="20" spans="2:17" x14ac:dyDescent="0.2">
      <c r="B20" s="198"/>
      <c r="C20" s="182" t="s">
        <v>145</v>
      </c>
      <c r="D20" s="168"/>
      <c r="E20" s="168"/>
      <c r="F20" s="168"/>
      <c r="G20" s="168"/>
      <c r="H20" s="168"/>
      <c r="I20" s="168"/>
      <c r="M20" s="201"/>
      <c r="N20" s="206"/>
      <c r="O20" s="101"/>
      <c r="P20" s="201"/>
      <c r="Q20" s="204"/>
    </row>
    <row r="21" spans="2:17" x14ac:dyDescent="0.2">
      <c r="B21" s="198"/>
      <c r="C21" s="182" t="s">
        <v>154</v>
      </c>
      <c r="D21" s="77">
        <f t="shared" ref="D21" si="2">SUM(D22:D23)</f>
        <v>10249</v>
      </c>
      <c r="E21" s="77">
        <v>11784.05729167987</v>
      </c>
      <c r="F21" s="77">
        <v>10837</v>
      </c>
      <c r="G21" s="77">
        <v>11520.029999999999</v>
      </c>
      <c r="H21" s="77">
        <v>11841.968129216133</v>
      </c>
      <c r="I21" s="75">
        <v>11863.672079927162</v>
      </c>
      <c r="M21" s="201"/>
      <c r="N21" s="206"/>
      <c r="O21" s="101"/>
      <c r="P21" s="201"/>
      <c r="Q21" s="204"/>
    </row>
    <row r="22" spans="2:17" x14ac:dyDescent="0.2">
      <c r="B22" s="198"/>
      <c r="C22" s="165" t="s">
        <v>189</v>
      </c>
      <c r="D22" s="105">
        <f>2576+2641</f>
        <v>5217</v>
      </c>
      <c r="E22" s="212">
        <v>5677.3381019013268</v>
      </c>
      <c r="F22" s="212">
        <v>5637</v>
      </c>
      <c r="G22" s="212">
        <v>6005.6</v>
      </c>
      <c r="H22" s="212">
        <v>6105.4595323724525</v>
      </c>
      <c r="I22" s="224">
        <v>5901.7945579492571</v>
      </c>
      <c r="M22" s="201"/>
      <c r="N22" s="206"/>
      <c r="O22" s="101"/>
      <c r="P22" s="201"/>
      <c r="Q22" s="204"/>
    </row>
    <row r="23" spans="2:17" x14ac:dyDescent="0.2">
      <c r="B23" s="198"/>
      <c r="C23" s="165" t="s">
        <v>190</v>
      </c>
      <c r="D23" s="105">
        <f>3113+1919</f>
        <v>5032</v>
      </c>
      <c r="E23" s="79">
        <v>6106.7191897785433</v>
      </c>
      <c r="F23" s="79">
        <v>5200</v>
      </c>
      <c r="G23" s="79">
        <v>5514.45</v>
      </c>
      <c r="H23" s="79">
        <v>5736.508596843687</v>
      </c>
      <c r="I23" s="79">
        <v>5961.8775219779054</v>
      </c>
      <c r="M23" s="201"/>
      <c r="N23" s="206"/>
      <c r="O23" s="101"/>
      <c r="P23" s="201"/>
      <c r="Q23" s="204"/>
    </row>
    <row r="24" spans="2:17" x14ac:dyDescent="0.2">
      <c r="B24" s="198"/>
      <c r="C24" s="165"/>
      <c r="D24" s="168"/>
      <c r="E24" s="168"/>
      <c r="F24" s="168"/>
      <c r="G24" s="168"/>
      <c r="H24" s="168"/>
      <c r="I24" s="168"/>
      <c r="M24" s="201"/>
      <c r="N24" s="206"/>
      <c r="O24" s="101"/>
      <c r="P24" s="201"/>
      <c r="Q24" s="204"/>
    </row>
    <row r="25" spans="2:17" x14ac:dyDescent="0.2">
      <c r="B25" s="198"/>
      <c r="C25" s="182" t="s">
        <v>155</v>
      </c>
      <c r="D25" s="77">
        <f t="shared" ref="D25" si="3">(D27+D26)</f>
        <v>3183</v>
      </c>
      <c r="E25" s="77">
        <v>2754.6441959014173</v>
      </c>
      <c r="F25" s="77">
        <v>2972</v>
      </c>
      <c r="G25" s="77">
        <v>2846.84</v>
      </c>
      <c r="H25" s="77">
        <v>3458.6870996946914</v>
      </c>
      <c r="I25" s="75">
        <v>3124</v>
      </c>
      <c r="M25" s="201"/>
      <c r="N25" s="206"/>
      <c r="O25" s="101"/>
      <c r="P25" s="201"/>
      <c r="Q25" s="204"/>
    </row>
    <row r="26" spans="2:17" x14ac:dyDescent="0.2">
      <c r="B26" s="198"/>
      <c r="C26" s="165" t="s">
        <v>189</v>
      </c>
      <c r="D26" s="105">
        <v>2335</v>
      </c>
      <c r="E26" s="212">
        <v>2074.6650723424955</v>
      </c>
      <c r="F26" s="212">
        <v>2264</v>
      </c>
      <c r="G26" s="212">
        <v>2270.83</v>
      </c>
      <c r="H26" s="212">
        <v>2686.7700305329636</v>
      </c>
      <c r="I26" s="84">
        <v>2383.9861425115496</v>
      </c>
      <c r="M26" s="201"/>
      <c r="N26" s="206"/>
      <c r="O26" s="101"/>
      <c r="P26" s="201"/>
      <c r="Q26" s="204"/>
    </row>
    <row r="27" spans="2:17" x14ac:dyDescent="0.2">
      <c r="B27" s="164"/>
      <c r="C27" s="165" t="s">
        <v>190</v>
      </c>
      <c r="D27" s="105">
        <v>848</v>
      </c>
      <c r="E27" s="79">
        <v>679.97912355892186</v>
      </c>
      <c r="F27" s="79">
        <v>708</v>
      </c>
      <c r="G27" s="79">
        <v>576</v>
      </c>
      <c r="H27" s="79">
        <v>771.91706916173143</v>
      </c>
      <c r="I27" s="79">
        <v>740.01385748845041</v>
      </c>
      <c r="M27" s="201"/>
      <c r="N27" s="206"/>
      <c r="O27" s="101"/>
      <c r="P27" s="201"/>
      <c r="Q27" s="204"/>
    </row>
    <row r="28" spans="2:17" x14ac:dyDescent="0.2">
      <c r="B28" s="164"/>
      <c r="C28" s="164"/>
      <c r="D28" s="164"/>
      <c r="E28" s="164"/>
      <c r="F28" s="164"/>
      <c r="G28" s="164"/>
      <c r="H28" s="164"/>
      <c r="I28" s="164"/>
      <c r="M28" s="201"/>
      <c r="N28" s="206"/>
      <c r="O28" s="101"/>
      <c r="P28" s="201"/>
      <c r="Q28" s="204"/>
    </row>
    <row r="29" spans="2:17" x14ac:dyDescent="0.2">
      <c r="B29" s="198"/>
      <c r="C29" s="182" t="s">
        <v>156</v>
      </c>
      <c r="D29" s="77">
        <f t="shared" ref="D29" si="4">(D31+D30)</f>
        <v>6595</v>
      </c>
      <c r="E29" s="77">
        <v>6558.1226152721993</v>
      </c>
      <c r="F29" s="77">
        <v>7673</v>
      </c>
      <c r="G29" s="77">
        <v>7061.02</v>
      </c>
      <c r="H29" s="77">
        <v>7473.7587157208663</v>
      </c>
      <c r="I29" s="75">
        <v>8441</v>
      </c>
      <c r="M29" s="201"/>
      <c r="N29" s="206"/>
      <c r="O29" s="101"/>
      <c r="P29" s="201"/>
      <c r="Q29" s="204"/>
    </row>
    <row r="30" spans="2:17" x14ac:dyDescent="0.2">
      <c r="B30" s="198"/>
      <c r="C30" s="165" t="s">
        <v>189</v>
      </c>
      <c r="D30" s="105">
        <v>2331</v>
      </c>
      <c r="E30" s="212">
        <v>2643.2261727020609</v>
      </c>
      <c r="F30" s="212">
        <v>2603</v>
      </c>
      <c r="G30" s="212">
        <v>3092.38</v>
      </c>
      <c r="H30" s="212">
        <v>2483.4446871259174</v>
      </c>
      <c r="I30" s="84">
        <v>3242.9098657808768</v>
      </c>
      <c r="M30" s="201"/>
      <c r="N30" s="206"/>
      <c r="O30" s="101"/>
      <c r="P30" s="201"/>
      <c r="Q30" s="204"/>
    </row>
    <row r="31" spans="2:17" x14ac:dyDescent="0.2">
      <c r="B31" s="164"/>
      <c r="C31" s="165" t="s">
        <v>190</v>
      </c>
      <c r="D31" s="105">
        <v>4264</v>
      </c>
      <c r="E31" s="79">
        <v>3914.8964425701388</v>
      </c>
      <c r="F31" s="79">
        <v>5070</v>
      </c>
      <c r="G31" s="79">
        <v>3968.64</v>
      </c>
      <c r="H31" s="79">
        <v>4990.3140285949557</v>
      </c>
      <c r="I31" s="79">
        <v>5198.0901342191228</v>
      </c>
      <c r="J31" s="84"/>
      <c r="K31" s="84"/>
      <c r="M31" s="201"/>
      <c r="N31" s="206"/>
      <c r="O31" s="101"/>
      <c r="P31" s="201"/>
      <c r="Q31" s="204"/>
    </row>
    <row r="32" spans="2:17" x14ac:dyDescent="0.2">
      <c r="B32" s="164"/>
      <c r="C32" s="164"/>
      <c r="D32" s="164"/>
      <c r="E32" s="164"/>
      <c r="F32" s="164"/>
      <c r="G32" s="164"/>
      <c r="H32" s="164"/>
      <c r="I32" s="164"/>
      <c r="M32" s="201"/>
      <c r="N32" s="206"/>
      <c r="O32" s="101"/>
      <c r="P32" s="201"/>
      <c r="Q32" s="204"/>
    </row>
    <row r="33" spans="2:17" x14ac:dyDescent="0.2">
      <c r="B33" s="198"/>
      <c r="C33" s="182" t="s">
        <v>157</v>
      </c>
      <c r="D33" s="77">
        <f t="shared" ref="D33" si="5">SUM(D34:D35)</f>
        <v>677</v>
      </c>
      <c r="E33" s="77">
        <v>867.05004691620309</v>
      </c>
      <c r="F33" s="77">
        <v>800</v>
      </c>
      <c r="G33" s="77">
        <v>801.57</v>
      </c>
      <c r="H33" s="77">
        <v>651.61719434115298</v>
      </c>
      <c r="I33" s="75">
        <v>740</v>
      </c>
      <c r="M33" s="201"/>
      <c r="N33" s="206"/>
      <c r="O33" s="101"/>
      <c r="P33" s="201"/>
      <c r="Q33" s="204"/>
    </row>
    <row r="34" spans="2:17" x14ac:dyDescent="0.2">
      <c r="B34" s="198"/>
      <c r="C34" s="165" t="s">
        <v>189</v>
      </c>
      <c r="D34" s="105">
        <v>162</v>
      </c>
      <c r="E34" s="212">
        <v>213.21041263483684</v>
      </c>
      <c r="F34" s="212">
        <v>185</v>
      </c>
      <c r="G34" s="212">
        <v>178.88</v>
      </c>
      <c r="H34" s="212">
        <v>170.16172573772749</v>
      </c>
      <c r="I34" s="84">
        <v>88.884813338909609</v>
      </c>
      <c r="M34" s="201"/>
      <c r="N34" s="206"/>
      <c r="O34" s="101"/>
      <c r="P34" s="201"/>
      <c r="Q34" s="204"/>
    </row>
    <row r="35" spans="2:17" x14ac:dyDescent="0.2">
      <c r="B35" s="164"/>
      <c r="C35" s="165" t="s">
        <v>190</v>
      </c>
      <c r="D35" s="105">
        <v>515</v>
      </c>
      <c r="E35" s="79">
        <v>653.83963428136622</v>
      </c>
      <c r="F35" s="79">
        <v>615</v>
      </c>
      <c r="G35" s="79">
        <v>622.69000000000005</v>
      </c>
      <c r="H35" s="79">
        <v>481.45546860342552</v>
      </c>
      <c r="I35" s="79">
        <v>651.11518666109043</v>
      </c>
      <c r="M35" s="201"/>
      <c r="N35" s="206"/>
      <c r="O35" s="101"/>
      <c r="P35" s="201"/>
      <c r="Q35" s="204"/>
    </row>
    <row r="36" spans="2:17" x14ac:dyDescent="0.2">
      <c r="B36" s="164"/>
      <c r="C36" s="164"/>
      <c r="D36" s="164"/>
      <c r="E36" s="164"/>
      <c r="F36" s="164"/>
      <c r="G36" s="164"/>
      <c r="H36" s="164"/>
      <c r="I36" s="164"/>
      <c r="M36" s="201"/>
      <c r="N36" s="206"/>
      <c r="O36" s="101"/>
      <c r="P36" s="201"/>
      <c r="Q36" s="204"/>
    </row>
    <row r="37" spans="2:17" x14ac:dyDescent="0.2">
      <c r="B37" s="198"/>
      <c r="C37" s="182" t="s">
        <v>158</v>
      </c>
      <c r="D37" s="77">
        <f t="shared" ref="D37" si="6">SUM(D38:D39)</f>
        <v>3978</v>
      </c>
      <c r="E37" s="77">
        <v>4068.433609411602</v>
      </c>
      <c r="F37" s="77">
        <v>4171</v>
      </c>
      <c r="G37" s="77">
        <v>4339.2700000000004</v>
      </c>
      <c r="H37" s="77">
        <v>3937.1742626313094</v>
      </c>
      <c r="I37" s="75">
        <v>4593</v>
      </c>
      <c r="M37" s="201"/>
      <c r="N37" s="206"/>
      <c r="O37" s="101"/>
      <c r="P37" s="201"/>
      <c r="Q37" s="204"/>
    </row>
    <row r="38" spans="2:17" x14ac:dyDescent="0.2">
      <c r="B38" s="198"/>
      <c r="C38" s="165" t="s">
        <v>189</v>
      </c>
      <c r="D38" s="105">
        <v>1283</v>
      </c>
      <c r="E38" s="212">
        <v>1544.2248402955115</v>
      </c>
      <c r="F38" s="212">
        <v>1617</v>
      </c>
      <c r="G38" s="212">
        <v>1621.01</v>
      </c>
      <c r="H38" s="212">
        <v>1586.4374672418446</v>
      </c>
      <c r="I38" s="84">
        <v>1888.2981608711934</v>
      </c>
      <c r="M38" s="201"/>
      <c r="N38" s="206"/>
      <c r="O38" s="101"/>
      <c r="P38" s="201"/>
      <c r="Q38" s="204"/>
    </row>
    <row r="39" spans="2:17" x14ac:dyDescent="0.2">
      <c r="B39" s="164"/>
      <c r="C39" s="165" t="s">
        <v>190</v>
      </c>
      <c r="D39" s="105">
        <v>2695</v>
      </c>
      <c r="E39" s="79">
        <v>2524.2087691160905</v>
      </c>
      <c r="F39" s="79">
        <v>2554</v>
      </c>
      <c r="G39" s="79">
        <v>2718.26</v>
      </c>
      <c r="H39" s="79">
        <v>2350.7367953894709</v>
      </c>
      <c r="I39" s="79">
        <v>2704.7018391288066</v>
      </c>
      <c r="M39" s="201"/>
      <c r="N39" s="206"/>
      <c r="O39" s="101"/>
      <c r="P39" s="201"/>
      <c r="Q39" s="204"/>
    </row>
    <row r="40" spans="2:17" x14ac:dyDescent="0.2">
      <c r="B40" s="164"/>
      <c r="C40" s="164"/>
      <c r="D40" s="164"/>
      <c r="E40" s="164"/>
      <c r="F40" s="164"/>
      <c r="G40" s="164"/>
      <c r="H40" s="164"/>
      <c r="I40" s="164"/>
      <c r="M40" s="201"/>
      <c r="N40" s="206"/>
      <c r="O40" s="101"/>
      <c r="P40" s="201"/>
      <c r="Q40" s="204"/>
    </row>
    <row r="41" spans="2:17" x14ac:dyDescent="0.2">
      <c r="B41" s="198"/>
      <c r="C41" s="182" t="s">
        <v>159</v>
      </c>
      <c r="D41" s="77">
        <f t="shared" ref="D41" si="7">(D43+D42)</f>
        <v>1253</v>
      </c>
      <c r="E41" s="77">
        <v>1179.9038998670912</v>
      </c>
      <c r="F41" s="77">
        <v>1277</v>
      </c>
      <c r="G41" s="77">
        <v>1144.42</v>
      </c>
      <c r="H41" s="77">
        <v>1284.0930528549998</v>
      </c>
      <c r="I41" s="75">
        <v>1534</v>
      </c>
      <c r="M41" s="201"/>
      <c r="N41" s="206"/>
      <c r="O41" s="101"/>
      <c r="P41" s="201"/>
      <c r="Q41" s="204"/>
    </row>
    <row r="42" spans="2:17" x14ac:dyDescent="0.2">
      <c r="B42" s="198"/>
      <c r="C42" s="165" t="s">
        <v>189</v>
      </c>
      <c r="D42" s="105">
        <v>725</v>
      </c>
      <c r="E42" s="212">
        <v>899.16632281631473</v>
      </c>
      <c r="F42" s="212">
        <v>662</v>
      </c>
      <c r="G42" s="212">
        <v>778.37</v>
      </c>
      <c r="H42" s="212">
        <v>960.80766537849786</v>
      </c>
      <c r="I42" s="84">
        <v>1150.6879474199832</v>
      </c>
      <c r="M42" s="201"/>
      <c r="N42" s="206"/>
      <c r="O42" s="101"/>
      <c r="P42" s="201"/>
      <c r="Q42" s="204"/>
    </row>
    <row r="43" spans="2:17" x14ac:dyDescent="0.2">
      <c r="B43" s="164"/>
      <c r="C43" s="165" t="s">
        <v>190</v>
      </c>
      <c r="D43" s="105">
        <v>528</v>
      </c>
      <c r="E43" s="79">
        <v>280.73757705077645</v>
      </c>
      <c r="F43" s="79">
        <v>615</v>
      </c>
      <c r="G43" s="79">
        <v>366.05</v>
      </c>
      <c r="H43" s="79">
        <v>323.28538747650157</v>
      </c>
      <c r="I43" s="79">
        <v>383.31205258001683</v>
      </c>
      <c r="M43" s="201"/>
      <c r="N43" s="206"/>
      <c r="O43" s="101"/>
      <c r="P43" s="201"/>
      <c r="Q43" s="204"/>
    </row>
    <row r="44" spans="2:17" x14ac:dyDescent="0.2">
      <c r="B44" s="164"/>
      <c r="C44" s="164"/>
      <c r="D44" s="164"/>
      <c r="E44" s="164"/>
      <c r="F44" s="164"/>
      <c r="G44" s="164"/>
      <c r="H44" s="164"/>
      <c r="I44" s="164"/>
      <c r="M44" s="201"/>
      <c r="N44" s="206"/>
      <c r="O44" s="101"/>
      <c r="P44" s="201"/>
      <c r="Q44" s="204"/>
    </row>
    <row r="45" spans="2:17" x14ac:dyDescent="0.2">
      <c r="B45" s="198"/>
      <c r="C45" s="182" t="s">
        <v>160</v>
      </c>
      <c r="D45" s="77">
        <f t="shared" ref="D45" si="8">SUM(D46:D47)</f>
        <v>4682</v>
      </c>
      <c r="E45" s="77">
        <v>4742.5711800013869</v>
      </c>
      <c r="F45" s="77">
        <v>4985</v>
      </c>
      <c r="G45" s="77">
        <v>4828.3500000000004</v>
      </c>
      <c r="H45" s="77">
        <v>4762.1689217961793</v>
      </c>
      <c r="I45" s="75">
        <v>4812</v>
      </c>
      <c r="M45" s="201"/>
      <c r="N45" s="206"/>
      <c r="O45" s="101"/>
      <c r="P45" s="201"/>
      <c r="Q45" s="204"/>
    </row>
    <row r="46" spans="2:17" x14ac:dyDescent="0.2">
      <c r="B46" s="198"/>
      <c r="C46" s="165" t="s">
        <v>189</v>
      </c>
      <c r="D46" s="105">
        <v>1015</v>
      </c>
      <c r="E46" s="212">
        <v>933.08578463685137</v>
      </c>
      <c r="F46" s="212">
        <v>1201</v>
      </c>
      <c r="G46" s="212">
        <v>1004.94</v>
      </c>
      <c r="H46" s="212">
        <v>1335.6662624309661</v>
      </c>
      <c r="I46" s="84">
        <v>971.24939242453331</v>
      </c>
      <c r="M46" s="201"/>
      <c r="N46" s="202"/>
      <c r="O46" s="201"/>
      <c r="P46" s="201"/>
      <c r="Q46" s="204"/>
    </row>
    <row r="47" spans="2:17" x14ac:dyDescent="0.2">
      <c r="B47" s="164"/>
      <c r="C47" s="165" t="s">
        <v>190</v>
      </c>
      <c r="D47" s="105">
        <v>3667</v>
      </c>
      <c r="E47" s="79">
        <v>3809.4853953645356</v>
      </c>
      <c r="F47" s="79">
        <v>3784</v>
      </c>
      <c r="G47" s="79">
        <v>3823.41</v>
      </c>
      <c r="H47" s="79">
        <v>3426.5026593652174</v>
      </c>
      <c r="I47" s="79">
        <v>3840.7506075754668</v>
      </c>
    </row>
    <row r="48" spans="2:17" x14ac:dyDescent="0.2">
      <c r="B48" s="164"/>
      <c r="C48" s="164"/>
      <c r="D48" s="164"/>
      <c r="E48" s="164"/>
      <c r="F48" s="164"/>
      <c r="G48" s="164"/>
      <c r="H48" s="164"/>
      <c r="I48" s="164"/>
    </row>
    <row r="49" spans="2:27" x14ac:dyDescent="0.2">
      <c r="B49" s="164"/>
      <c r="C49" s="215" t="s">
        <v>324</v>
      </c>
      <c r="D49" s="217">
        <v>0</v>
      </c>
      <c r="E49" s="217">
        <v>0</v>
      </c>
      <c r="F49" s="217">
        <v>19</v>
      </c>
      <c r="G49" s="225">
        <v>0</v>
      </c>
      <c r="H49" s="225">
        <v>0</v>
      </c>
      <c r="I49" s="225">
        <v>0</v>
      </c>
      <c r="J49" s="211"/>
      <c r="K49" s="211"/>
      <c r="L49" s="211"/>
      <c r="M49" s="211"/>
      <c r="N49" s="226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27">
        <v>0</v>
      </c>
      <c r="AA49" s="217">
        <v>19</v>
      </c>
    </row>
    <row r="50" spans="2:27" x14ac:dyDescent="0.2">
      <c r="B50" s="164"/>
      <c r="C50" s="218" t="s">
        <v>3</v>
      </c>
      <c r="D50" s="225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v>0</v>
      </c>
      <c r="J50" s="211"/>
      <c r="K50" s="211"/>
      <c r="L50" s="211"/>
      <c r="M50" s="211"/>
      <c r="N50" s="226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27">
        <v>0</v>
      </c>
      <c r="AA50" s="212">
        <v>0</v>
      </c>
    </row>
    <row r="51" spans="2:27" x14ac:dyDescent="0.2">
      <c r="B51" s="164"/>
      <c r="C51" s="218" t="s">
        <v>4</v>
      </c>
      <c r="D51" s="212">
        <v>0</v>
      </c>
      <c r="E51" s="212">
        <v>0</v>
      </c>
      <c r="F51" s="212">
        <v>19</v>
      </c>
      <c r="G51" s="225">
        <v>0</v>
      </c>
      <c r="H51" s="225">
        <v>0</v>
      </c>
      <c r="I51" s="225">
        <v>0</v>
      </c>
      <c r="J51" s="211"/>
      <c r="K51" s="211"/>
      <c r="L51" s="211"/>
      <c r="M51" s="211"/>
      <c r="N51" s="226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27">
        <v>0</v>
      </c>
      <c r="AA51" s="212">
        <v>19</v>
      </c>
    </row>
    <row r="52" spans="2:27" x14ac:dyDescent="0.2">
      <c r="B52" s="164"/>
      <c r="C52" s="164"/>
      <c r="D52" s="164"/>
      <c r="E52" s="164"/>
      <c r="F52" s="164"/>
      <c r="G52" s="164"/>
      <c r="H52" s="164"/>
      <c r="I52" s="164"/>
    </row>
    <row r="53" spans="2:27" x14ac:dyDescent="0.2">
      <c r="B53" s="198"/>
      <c r="C53" s="182" t="s">
        <v>70</v>
      </c>
      <c r="D53" s="77">
        <f t="shared" ref="D53" si="9">(D55+D54)</f>
        <v>63</v>
      </c>
      <c r="E53" s="77">
        <v>234.60129201603422</v>
      </c>
      <c r="F53" s="77">
        <v>270</v>
      </c>
      <c r="G53" s="77">
        <v>20.190000000000001</v>
      </c>
      <c r="H53" s="77">
        <v>379.89540987151412</v>
      </c>
      <c r="I53" s="75">
        <v>164</v>
      </c>
    </row>
    <row r="54" spans="2:27" x14ac:dyDescent="0.2">
      <c r="B54" s="198"/>
      <c r="C54" s="165" t="s">
        <v>189</v>
      </c>
      <c r="D54" s="105">
        <v>32</v>
      </c>
      <c r="E54" s="212">
        <v>121.2714380895472</v>
      </c>
      <c r="F54" s="212">
        <v>46</v>
      </c>
      <c r="G54" s="212">
        <v>20.190000000000001</v>
      </c>
      <c r="H54" s="212">
        <v>133.53327689594789</v>
      </c>
      <c r="I54" s="84">
        <v>105.21299460207389</v>
      </c>
    </row>
    <row r="55" spans="2:27" x14ac:dyDescent="0.2">
      <c r="B55" s="198"/>
      <c r="C55" s="165" t="s">
        <v>190</v>
      </c>
      <c r="D55" s="105">
        <v>31</v>
      </c>
      <c r="E55" s="79">
        <v>113.329853926487</v>
      </c>
      <c r="F55" s="79">
        <v>224</v>
      </c>
      <c r="G55" s="79">
        <v>0</v>
      </c>
      <c r="H55" s="79">
        <v>246.36213297556628</v>
      </c>
      <c r="I55" s="79">
        <v>58.787005397926109</v>
      </c>
    </row>
    <row r="56" spans="2:27" ht="12" customHeight="1" x14ac:dyDescent="0.2">
      <c r="B56" s="219"/>
      <c r="C56" s="228"/>
      <c r="D56" s="229"/>
      <c r="E56" s="228"/>
      <c r="F56" s="228"/>
      <c r="G56" s="228"/>
      <c r="H56" s="228"/>
      <c r="I56" s="228"/>
    </row>
    <row r="57" spans="2:27" ht="12" customHeight="1" x14ac:dyDescent="0.2">
      <c r="B57" s="219"/>
      <c r="C57" s="219"/>
      <c r="D57" s="230"/>
      <c r="E57" s="219"/>
      <c r="F57" s="219"/>
    </row>
    <row r="58" spans="2:27" ht="14.25" x14ac:dyDescent="0.2">
      <c r="B58" s="220"/>
      <c r="C58" s="103" t="s">
        <v>258</v>
      </c>
      <c r="D58" s="171"/>
      <c r="E58" s="172"/>
      <c r="F58" s="59"/>
      <c r="G58" s="59"/>
      <c r="H58" s="60"/>
      <c r="I58" s="60"/>
    </row>
    <row r="59" spans="2:27" ht="14.25" x14ac:dyDescent="0.2">
      <c r="B59" s="220"/>
      <c r="D59" s="198"/>
    </row>
    <row r="60" spans="2:27" x14ac:dyDescent="0.2">
      <c r="B60" s="198"/>
      <c r="C60" s="198"/>
      <c r="D60" s="198"/>
    </row>
    <row r="61" spans="2:27" x14ac:dyDescent="0.2">
      <c r="B61" s="386"/>
      <c r="C61" s="386"/>
      <c r="D61" s="386"/>
      <c r="E61" s="221"/>
    </row>
  </sheetData>
  <customSheetViews>
    <customSheetView guid="{F1F7BD3E-FC2C-462F-A022-5270024FE9F6}" scale="90" showPageBreaks="1" hiddenColumns="1" view="pageBreakPreview" topLeftCell="B1">
      <selection activeCell="P18" sqref="P18"/>
      <pageMargins left="0.7" right="0.7" top="0.75" bottom="0.75" header="0.3" footer="0.3"/>
      <pageSetup scale="69" orientation="portrait" r:id="rId1"/>
    </customSheetView>
    <customSheetView guid="{2C045F60-6AB2-44F0-B91E-AB5C1A883BD2}" scale="90" showPageBreaks="1" printArea="1" hiddenColumns="1" view="pageBreakPreview" topLeftCell="B7">
      <selection activeCell="O11" sqref="O11:O46"/>
      <pageMargins left="0.7" right="0.7" top="0.75" bottom="0.75" header="0.3" footer="0.3"/>
      <pageSetup scale="69" orientation="portrait" r:id="rId2"/>
    </customSheetView>
  </customSheetViews>
  <mergeCells count="3">
    <mergeCell ref="D4:F4"/>
    <mergeCell ref="B61:D61"/>
    <mergeCell ref="C8:F8"/>
  </mergeCells>
  <pageMargins left="0.7" right="0.7" top="0.75" bottom="0.75" header="0.3" footer="0.3"/>
  <pageSetup scale="69" orientation="portrait" r:id="rId3"/>
  <drawing r:id="rId4"/>
  <legacyDrawing r:id="rId5"/>
  <oleObjects>
    <mc:AlternateContent xmlns:mc="http://schemas.openxmlformats.org/markup-compatibility/2006">
      <mc:Choice Requires="x14">
        <oleObject progId="MSPhotoEd.3" shapeId="661505" r:id="rId6">
          <objectPr defaultSize="0" autoPict="0" r:id="rId7">
            <anchor moveWithCells="1" sizeWithCells="1">
              <from>
                <xdr:col>1</xdr:col>
                <xdr:colOff>19050</xdr:colOff>
                <xdr:row>0</xdr:row>
                <xdr:rowOff>19050</xdr:rowOff>
              </from>
              <to>
                <xdr:col>2</xdr:col>
                <xdr:colOff>180975</xdr:colOff>
                <xdr:row>3</xdr:row>
                <xdr:rowOff>85725</xdr:rowOff>
              </to>
            </anchor>
          </objectPr>
        </oleObject>
      </mc:Choice>
      <mc:Fallback>
        <oleObject progId="MSPhotoEd.3" shapeId="66150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93"/>
  <sheetViews>
    <sheetView topLeftCell="A28" zoomScaleNormal="100" zoomScaleSheetLayoutView="100" workbookViewId="0">
      <selection activeCell="H4" sqref="H4"/>
    </sheetView>
  </sheetViews>
  <sheetFormatPr defaultRowHeight="12.75" x14ac:dyDescent="0.2"/>
  <cols>
    <col min="1" max="1" width="9.140625" style="108"/>
    <col min="2" max="2" width="36.140625" style="108" customWidth="1"/>
    <col min="3" max="6" width="10.140625" style="108" customWidth="1"/>
    <col min="7" max="7" width="9.7109375" style="108" customWidth="1"/>
    <col min="8" max="8" width="9.140625" style="108"/>
    <col min="9" max="9" width="15.28515625" style="108" customWidth="1"/>
    <col min="10" max="10" width="15.85546875" style="108" customWidth="1"/>
    <col min="11" max="11" width="9.140625" style="108"/>
    <col min="12" max="12" width="9.140625" style="231"/>
    <col min="13" max="15" width="9.140625" style="108"/>
    <col min="16" max="16" width="9.140625" style="68"/>
    <col min="17" max="16384" width="9.140625" style="108"/>
  </cols>
  <sheetData>
    <row r="2" spans="2:18" ht="15" x14ac:dyDescent="0.25">
      <c r="H2" s="127" t="s">
        <v>328</v>
      </c>
    </row>
    <row r="4" spans="2:18" ht="9.75" customHeight="1" x14ac:dyDescent="0.25">
      <c r="D4" s="363"/>
      <c r="E4" s="363"/>
      <c r="F4" s="363"/>
      <c r="G4" s="363"/>
      <c r="H4" s="363"/>
      <c r="I4" s="363"/>
    </row>
    <row r="5" spans="2:18" ht="9" customHeight="1" x14ac:dyDescent="0.2"/>
    <row r="6" spans="2:18" x14ac:dyDescent="0.2">
      <c r="B6" s="182" t="s">
        <v>298</v>
      </c>
      <c r="C6" s="388" t="s">
        <v>321</v>
      </c>
      <c r="D6" s="388"/>
      <c r="E6" s="388"/>
      <c r="F6" s="388"/>
      <c r="G6" s="388"/>
      <c r="H6" s="388"/>
      <c r="K6" s="201"/>
      <c r="L6" s="232"/>
      <c r="M6" s="201"/>
      <c r="N6" s="201"/>
      <c r="O6" s="201"/>
      <c r="P6" s="202"/>
      <c r="Q6" s="201"/>
      <c r="R6" s="201"/>
    </row>
    <row r="7" spans="2:18" x14ac:dyDescent="0.2">
      <c r="B7" s="233" t="s">
        <v>224</v>
      </c>
      <c r="C7" s="234">
        <v>2010</v>
      </c>
      <c r="D7" s="234">
        <v>2011</v>
      </c>
      <c r="E7" s="234">
        <v>2012</v>
      </c>
      <c r="F7" s="234">
        <v>2013</v>
      </c>
      <c r="G7" s="234">
        <v>2014</v>
      </c>
      <c r="H7" s="234">
        <v>2015</v>
      </c>
      <c r="K7" s="201"/>
      <c r="L7" s="232"/>
      <c r="M7" s="201"/>
      <c r="N7" s="204"/>
      <c r="O7" s="201"/>
      <c r="P7" s="202"/>
      <c r="Q7" s="201"/>
      <c r="R7" s="204"/>
    </row>
    <row r="8" spans="2:18" ht="15.75" customHeight="1" x14ac:dyDescent="0.2">
      <c r="B8" s="235" t="s">
        <v>10</v>
      </c>
      <c r="C8" s="236">
        <f>+C10+C13+C16+C19+C22+C25+C28+C31+C34+C37+C40+C43+C46+C49+C52+C55+C58+C61+C64+C67+C70</f>
        <v>34982.80139471549</v>
      </c>
      <c r="D8" s="236">
        <v>35266.934696431839</v>
      </c>
      <c r="E8" s="236">
        <v>36401.331900067918</v>
      </c>
      <c r="F8" s="236">
        <v>36105.910000000003</v>
      </c>
      <c r="G8" s="236">
        <v>37722.530796464052</v>
      </c>
      <c r="H8" s="236">
        <v>39138.211303649252</v>
      </c>
      <c r="K8" s="201"/>
      <c r="L8" s="237"/>
      <c r="M8" s="201"/>
      <c r="N8" s="204"/>
      <c r="O8" s="201"/>
      <c r="P8" s="206"/>
      <c r="Q8" s="201"/>
      <c r="R8" s="204"/>
    </row>
    <row r="9" spans="2:18" ht="12.75" customHeight="1" x14ac:dyDescent="0.2">
      <c r="B9" s="238"/>
      <c r="C9" s="239"/>
      <c r="D9" s="239"/>
      <c r="E9" s="239"/>
      <c r="F9" s="239"/>
      <c r="G9" s="239"/>
      <c r="H9" s="239"/>
      <c r="K9" s="201"/>
      <c r="L9" s="237"/>
      <c r="M9" s="201"/>
      <c r="N9" s="204"/>
      <c r="O9" s="201"/>
      <c r="P9" s="206"/>
      <c r="Q9" s="201"/>
      <c r="R9" s="204"/>
    </row>
    <row r="10" spans="2:18" ht="16.5" customHeight="1" x14ac:dyDescent="0.2">
      <c r="B10" s="235" t="s">
        <v>84</v>
      </c>
      <c r="C10" s="236">
        <v>214.61034917500044</v>
      </c>
      <c r="D10" s="236">
        <v>181.53112099918931</v>
      </c>
      <c r="E10" s="236">
        <v>254.48654749913737</v>
      </c>
      <c r="F10" s="236">
        <v>299.8</v>
      </c>
      <c r="G10" s="236">
        <v>270.43237911319295</v>
      </c>
      <c r="H10" s="236">
        <v>242.20344857283217</v>
      </c>
      <c r="K10" s="201"/>
      <c r="L10" s="237"/>
      <c r="M10" s="201"/>
      <c r="N10" s="204"/>
      <c r="O10" s="201"/>
      <c r="P10" s="206"/>
      <c r="Q10" s="201"/>
      <c r="R10" s="204"/>
    </row>
    <row r="11" spans="2:18" x14ac:dyDescent="0.2">
      <c r="B11" s="238" t="s">
        <v>225</v>
      </c>
      <c r="C11" s="239">
        <v>195.06407812600042</v>
      </c>
      <c r="D11" s="239">
        <v>181.53112099918931</v>
      </c>
      <c r="E11" s="239">
        <v>217.20539248393763</v>
      </c>
      <c r="F11" s="239">
        <v>263.07</v>
      </c>
      <c r="G11" s="239">
        <v>230.48135723156648</v>
      </c>
      <c r="H11" s="239">
        <v>217.39320486473738</v>
      </c>
      <c r="I11" s="97"/>
      <c r="K11" s="201"/>
      <c r="L11" s="237"/>
      <c r="M11" s="201"/>
      <c r="N11" s="204"/>
      <c r="O11" s="201"/>
      <c r="P11" s="206"/>
      <c r="Q11" s="201"/>
      <c r="R11" s="204"/>
    </row>
    <row r="12" spans="2:18" ht="15.75" customHeight="1" x14ac:dyDescent="0.2">
      <c r="B12" s="238" t="s">
        <v>226</v>
      </c>
      <c r="C12" s="239">
        <v>19.546271049000005</v>
      </c>
      <c r="D12" s="239">
        <v>0</v>
      </c>
      <c r="E12" s="239">
        <v>37.281155015199758</v>
      </c>
      <c r="F12" s="239">
        <v>36.729999999999997</v>
      </c>
      <c r="G12" s="239">
        <v>39.951021881626502</v>
      </c>
      <c r="H12" s="239">
        <v>24.810243708094799</v>
      </c>
      <c r="I12" s="230"/>
      <c r="K12" s="201"/>
      <c r="L12" s="237"/>
      <c r="M12" s="201"/>
      <c r="N12" s="204"/>
      <c r="O12" s="201"/>
      <c r="P12" s="206"/>
      <c r="Q12" s="201"/>
      <c r="R12" s="204"/>
    </row>
    <row r="13" spans="2:18" ht="10.5" customHeight="1" x14ac:dyDescent="0.2">
      <c r="B13" s="235" t="s">
        <v>175</v>
      </c>
      <c r="C13" s="236">
        <v>824.32256127899564</v>
      </c>
      <c r="D13" s="236">
        <v>1334.9344713975158</v>
      </c>
      <c r="E13" s="236">
        <v>1212.4908284019723</v>
      </c>
      <c r="F13" s="236">
        <v>978.65000000000009</v>
      </c>
      <c r="G13" s="236">
        <v>779.76107992172626</v>
      </c>
      <c r="H13" s="236">
        <v>558.0558124829646</v>
      </c>
      <c r="I13" s="230"/>
      <c r="K13" s="201"/>
      <c r="L13" s="237"/>
      <c r="M13" s="201"/>
      <c r="N13" s="204"/>
      <c r="O13" s="201"/>
      <c r="P13" s="206"/>
      <c r="Q13" s="201"/>
      <c r="R13" s="204"/>
    </row>
    <row r="14" spans="2:18" s="164" customFormat="1" x14ac:dyDescent="0.2">
      <c r="B14" s="238" t="s">
        <v>225</v>
      </c>
      <c r="C14" s="239">
        <v>629.14656418699713</v>
      </c>
      <c r="D14" s="239">
        <v>1028.1725685627764</v>
      </c>
      <c r="E14" s="239">
        <v>810.48773147040185</v>
      </c>
      <c r="F14" s="239">
        <v>816.21</v>
      </c>
      <c r="G14" s="239">
        <v>648.20622968604891</v>
      </c>
      <c r="H14" s="239">
        <v>414.75903496996978</v>
      </c>
      <c r="I14" s="230"/>
      <c r="J14" s="108"/>
      <c r="K14" s="201"/>
      <c r="L14" s="237"/>
      <c r="M14" s="201"/>
      <c r="N14" s="204"/>
      <c r="O14" s="201"/>
      <c r="P14" s="206"/>
      <c r="Q14" s="201"/>
      <c r="R14" s="204"/>
    </row>
    <row r="15" spans="2:18" s="164" customFormat="1" x14ac:dyDescent="0.2">
      <c r="B15" s="238" t="s">
        <v>226</v>
      </c>
      <c r="C15" s="239">
        <v>195.17599709199993</v>
      </c>
      <c r="D15" s="239">
        <v>306.76190283473943</v>
      </c>
      <c r="E15" s="239">
        <v>402.0030969315705</v>
      </c>
      <c r="F15" s="239">
        <v>162.44</v>
      </c>
      <c r="G15" s="239">
        <v>131.55485023567741</v>
      </c>
      <c r="H15" s="239">
        <v>143.29677751299491</v>
      </c>
      <c r="I15" s="230"/>
      <c r="J15" s="108"/>
      <c r="K15" s="201"/>
      <c r="L15" s="237"/>
      <c r="M15" s="201"/>
      <c r="N15" s="204"/>
      <c r="O15" s="201"/>
      <c r="P15" s="206"/>
      <c r="Q15" s="201"/>
      <c r="R15" s="204"/>
    </row>
    <row r="16" spans="2:18" ht="30" customHeight="1" x14ac:dyDescent="0.2">
      <c r="B16" s="235" t="s">
        <v>227</v>
      </c>
      <c r="C16" s="236">
        <v>440.6039367829984</v>
      </c>
      <c r="D16" s="236">
        <v>571.51256708130904</v>
      </c>
      <c r="E16" s="236">
        <v>526.83426473859004</v>
      </c>
      <c r="F16" s="236">
        <v>450.56</v>
      </c>
      <c r="G16" s="236">
        <v>448.13858159354402</v>
      </c>
      <c r="H16" s="236">
        <v>580.58658281588055</v>
      </c>
      <c r="I16" s="230"/>
      <c r="K16" s="201"/>
      <c r="L16" s="237"/>
      <c r="M16" s="201"/>
      <c r="N16" s="204"/>
      <c r="O16" s="201"/>
      <c r="P16" s="206"/>
      <c r="Q16" s="201"/>
      <c r="R16" s="204"/>
    </row>
    <row r="17" spans="2:18" x14ac:dyDescent="0.2">
      <c r="B17" s="238" t="s">
        <v>225</v>
      </c>
      <c r="C17" s="239">
        <v>346.4514566719991</v>
      </c>
      <c r="D17" s="239">
        <v>413.39481130251392</v>
      </c>
      <c r="E17" s="239">
        <v>403.63579510683485</v>
      </c>
      <c r="F17" s="239">
        <v>378.31</v>
      </c>
      <c r="G17" s="239">
        <v>318.63406631343986</v>
      </c>
      <c r="H17" s="239">
        <v>515.100341016529</v>
      </c>
      <c r="I17" s="230"/>
      <c r="K17" s="201"/>
      <c r="L17" s="237"/>
      <c r="M17" s="201"/>
      <c r="N17" s="204"/>
      <c r="O17" s="201"/>
      <c r="P17" s="206"/>
      <c r="Q17" s="201"/>
      <c r="R17" s="204"/>
    </row>
    <row r="18" spans="2:18" x14ac:dyDescent="0.2">
      <c r="B18" s="238" t="s">
        <v>226</v>
      </c>
      <c r="C18" s="239">
        <v>94.152480110999889</v>
      </c>
      <c r="D18" s="239">
        <v>158.11775577879519</v>
      </c>
      <c r="E18" s="239">
        <v>123.1984696317552</v>
      </c>
      <c r="F18" s="239">
        <v>72.252012243623597</v>
      </c>
      <c r="G18" s="239">
        <v>129.5045152801041</v>
      </c>
      <c r="H18" s="239">
        <v>65.486241799351603</v>
      </c>
      <c r="I18" s="230"/>
      <c r="K18" s="201"/>
      <c r="L18" s="237"/>
      <c r="M18" s="201"/>
      <c r="N18" s="204"/>
      <c r="O18" s="201"/>
      <c r="P18" s="206"/>
      <c r="Q18" s="201"/>
      <c r="R18" s="204"/>
    </row>
    <row r="19" spans="2:18" s="164" customFormat="1" x14ac:dyDescent="0.2">
      <c r="B19" s="235" t="s">
        <v>34</v>
      </c>
      <c r="C19" s="236">
        <v>3957.1516066433833</v>
      </c>
      <c r="D19" s="236">
        <v>3467.5328773875513</v>
      </c>
      <c r="E19" s="236">
        <v>3830.3351703422882</v>
      </c>
      <c r="F19" s="236">
        <v>4168.6400000000003</v>
      </c>
      <c r="G19" s="236">
        <v>3380.0431625456877</v>
      </c>
      <c r="H19" s="236">
        <v>3923.9419756264638</v>
      </c>
      <c r="I19" s="230"/>
      <c r="J19" s="108"/>
      <c r="K19" s="201"/>
      <c r="L19" s="237"/>
      <c r="M19" s="201"/>
      <c r="N19" s="204"/>
      <c r="O19" s="201"/>
      <c r="P19" s="206"/>
      <c r="Q19" s="201"/>
      <c r="R19" s="204"/>
    </row>
    <row r="20" spans="2:18" s="164" customFormat="1" ht="15" customHeight="1" x14ac:dyDescent="0.2">
      <c r="B20" s="238" t="s">
        <v>225</v>
      </c>
      <c r="C20" s="239">
        <v>3695.3511823503741</v>
      </c>
      <c r="D20" s="239">
        <v>3208.8904463919794</v>
      </c>
      <c r="E20" s="239">
        <v>3533.694000849056</v>
      </c>
      <c r="F20" s="239">
        <v>4043.01</v>
      </c>
      <c r="G20" s="239">
        <v>3056.8244152919465</v>
      </c>
      <c r="H20" s="239">
        <v>3658.1547769596955</v>
      </c>
      <c r="I20" s="230"/>
      <c r="J20" s="108"/>
      <c r="K20" s="201"/>
      <c r="L20" s="237"/>
      <c r="M20" s="201"/>
      <c r="N20" s="204"/>
      <c r="O20" s="201"/>
      <c r="P20" s="206"/>
      <c r="Q20" s="201"/>
      <c r="R20" s="204"/>
    </row>
    <row r="21" spans="2:18" x14ac:dyDescent="0.2">
      <c r="B21" s="238" t="s">
        <v>226</v>
      </c>
      <c r="C21" s="239">
        <v>261.80042429299976</v>
      </c>
      <c r="D21" s="239">
        <v>258.64243099557189</v>
      </c>
      <c r="E21" s="239">
        <v>296.64116949323216</v>
      </c>
      <c r="F21" s="239">
        <v>125.64</v>
      </c>
      <c r="G21" s="239">
        <v>323.21874725374221</v>
      </c>
      <c r="H21" s="239">
        <v>265.78719866676761</v>
      </c>
      <c r="I21" s="230"/>
      <c r="K21" s="201"/>
      <c r="L21" s="237"/>
      <c r="M21" s="201"/>
      <c r="N21" s="204"/>
      <c r="O21" s="201"/>
      <c r="P21" s="206"/>
      <c r="Q21" s="201"/>
      <c r="R21" s="204"/>
    </row>
    <row r="22" spans="2:18" x14ac:dyDescent="0.2">
      <c r="B22" s="235" t="s">
        <v>85</v>
      </c>
      <c r="C22" s="236">
        <v>4240.6886950643475</v>
      </c>
      <c r="D22" s="236">
        <v>4037.8209092104125</v>
      </c>
      <c r="E22" s="236">
        <v>4676.4959861995139</v>
      </c>
      <c r="F22" s="236">
        <v>4924.46</v>
      </c>
      <c r="G22" s="236">
        <v>4513.1348896494392</v>
      </c>
      <c r="H22" s="236">
        <v>5017.5203229415147</v>
      </c>
      <c r="I22" s="230"/>
      <c r="K22" s="201"/>
      <c r="L22" s="237"/>
      <c r="M22" s="201"/>
      <c r="N22" s="204"/>
      <c r="O22" s="201"/>
      <c r="P22" s="206"/>
      <c r="Q22" s="201"/>
      <c r="R22" s="204"/>
    </row>
    <row r="23" spans="2:18" s="164" customFormat="1" x14ac:dyDescent="0.2">
      <c r="B23" s="238" t="s">
        <v>225</v>
      </c>
      <c r="C23" s="239">
        <v>2337.5654530170623</v>
      </c>
      <c r="D23" s="239">
        <v>2345.3672077244078</v>
      </c>
      <c r="E23" s="239">
        <v>2548.9595342029847</v>
      </c>
      <c r="F23" s="239">
        <v>2708.55</v>
      </c>
      <c r="G23" s="239">
        <v>2251.4544157646337</v>
      </c>
      <c r="H23" s="239">
        <v>3008.0167534282127</v>
      </c>
      <c r="I23" s="230"/>
      <c r="J23" s="108"/>
      <c r="K23" s="201"/>
      <c r="L23" s="237"/>
      <c r="M23" s="201"/>
      <c r="N23" s="204"/>
      <c r="O23" s="201"/>
      <c r="P23" s="206"/>
      <c r="Q23" s="201"/>
      <c r="R23" s="204"/>
    </row>
    <row r="24" spans="2:18" s="164" customFormat="1" ht="9.75" customHeight="1" x14ac:dyDescent="0.2">
      <c r="B24" s="238" t="s">
        <v>226</v>
      </c>
      <c r="C24" s="239">
        <v>1903.1232420469887</v>
      </c>
      <c r="D24" s="239">
        <v>1692.4537014860045</v>
      </c>
      <c r="E24" s="239">
        <v>2127.5364519965287</v>
      </c>
      <c r="F24" s="239">
        <v>2215.9</v>
      </c>
      <c r="G24" s="239">
        <v>2261.6804738848159</v>
      </c>
      <c r="H24" s="239">
        <v>2009.5035695133022</v>
      </c>
      <c r="I24" s="230"/>
      <c r="J24" s="108"/>
      <c r="K24" s="201"/>
      <c r="L24" s="237"/>
      <c r="M24" s="201"/>
      <c r="N24" s="204"/>
      <c r="O24" s="201"/>
      <c r="P24" s="206"/>
      <c r="Q24" s="201"/>
      <c r="R24" s="204"/>
    </row>
    <row r="25" spans="2:18" ht="16.5" customHeight="1" x14ac:dyDescent="0.2">
      <c r="B25" s="235" t="s">
        <v>177</v>
      </c>
      <c r="C25" s="236">
        <v>1682.516287785985</v>
      </c>
      <c r="D25" s="236">
        <v>1949.7439886025263</v>
      </c>
      <c r="E25" s="236">
        <v>2082.9450965129877</v>
      </c>
      <c r="F25" s="236">
        <v>1481.34</v>
      </c>
      <c r="G25" s="236">
        <v>2065.7810557616463</v>
      </c>
      <c r="H25" s="236">
        <v>1812.0407225621816</v>
      </c>
      <c r="I25" s="230"/>
      <c r="K25" s="201"/>
      <c r="L25" s="237"/>
      <c r="M25" s="201"/>
      <c r="N25" s="204"/>
      <c r="O25" s="201"/>
      <c r="P25" s="206"/>
      <c r="Q25" s="201"/>
      <c r="R25" s="204"/>
    </row>
    <row r="26" spans="2:18" x14ac:dyDescent="0.2">
      <c r="B26" s="238" t="s">
        <v>225</v>
      </c>
      <c r="C26" s="239">
        <v>797.83554677899679</v>
      </c>
      <c r="D26" s="239">
        <v>791.56735784037471</v>
      </c>
      <c r="E26" s="239">
        <v>889.0948456186153</v>
      </c>
      <c r="F26" s="239">
        <v>662.88</v>
      </c>
      <c r="G26" s="239">
        <v>915.16362180889303</v>
      </c>
      <c r="H26" s="239">
        <v>1091.9567523602234</v>
      </c>
      <c r="I26" s="230"/>
      <c r="K26" s="201"/>
      <c r="L26" s="237"/>
      <c r="M26" s="201"/>
      <c r="N26" s="204"/>
      <c r="O26" s="201"/>
      <c r="P26" s="206"/>
      <c r="Q26" s="201"/>
      <c r="R26" s="204"/>
    </row>
    <row r="27" spans="2:18" s="164" customFormat="1" ht="16.5" customHeight="1" x14ac:dyDescent="0.2">
      <c r="B27" s="238" t="s">
        <v>226</v>
      </c>
      <c r="C27" s="239">
        <v>884.68074100699687</v>
      </c>
      <c r="D27" s="239">
        <v>1158.1766307621515</v>
      </c>
      <c r="E27" s="239">
        <v>1193.8502508943723</v>
      </c>
      <c r="F27" s="239">
        <v>818.47</v>
      </c>
      <c r="G27" s="239">
        <v>1150.6174339527524</v>
      </c>
      <c r="H27" s="239">
        <v>720.08397020195866</v>
      </c>
      <c r="I27" s="230"/>
      <c r="J27" s="108"/>
      <c r="K27" s="201"/>
      <c r="L27" s="237"/>
      <c r="M27" s="201"/>
      <c r="N27" s="204"/>
      <c r="O27" s="201"/>
      <c r="P27" s="206"/>
      <c r="Q27" s="201"/>
      <c r="R27" s="204"/>
    </row>
    <row r="28" spans="2:18" s="164" customFormat="1" ht="25.5" customHeight="1" x14ac:dyDescent="0.2">
      <c r="B28" s="235" t="s">
        <v>178</v>
      </c>
      <c r="C28" s="236">
        <v>2189.9329998210246</v>
      </c>
      <c r="D28" s="236">
        <v>2403.6455968549067</v>
      </c>
      <c r="E28" s="236">
        <v>2226.3675867338111</v>
      </c>
      <c r="F28" s="236">
        <v>1889.72</v>
      </c>
      <c r="G28" s="236">
        <v>2013.9675085072738</v>
      </c>
      <c r="H28" s="236">
        <v>2099.9734899962036</v>
      </c>
      <c r="I28" s="230"/>
      <c r="J28" s="108"/>
      <c r="K28" s="201"/>
      <c r="L28" s="237"/>
      <c r="M28" s="201"/>
      <c r="N28" s="204"/>
      <c r="O28" s="201"/>
      <c r="P28" s="206"/>
      <c r="Q28" s="201"/>
      <c r="R28" s="204"/>
    </row>
    <row r="29" spans="2:18" x14ac:dyDescent="0.2">
      <c r="B29" s="238" t="s">
        <v>225</v>
      </c>
      <c r="C29" s="239">
        <v>1058.5780860869922</v>
      </c>
      <c r="D29" s="239">
        <v>1337.0464641201929</v>
      </c>
      <c r="E29" s="239">
        <v>1030.1052298968889</v>
      </c>
      <c r="F29" s="239">
        <v>880.74</v>
      </c>
      <c r="G29" s="239">
        <v>1175.1419363537891</v>
      </c>
      <c r="H29" s="239">
        <v>879.22154416305261</v>
      </c>
      <c r="I29" s="230"/>
      <c r="K29" s="201"/>
      <c r="L29" s="237"/>
      <c r="M29" s="201"/>
      <c r="N29" s="204"/>
      <c r="O29" s="201"/>
      <c r="P29" s="206"/>
      <c r="Q29" s="201"/>
      <c r="R29" s="204"/>
    </row>
    <row r="30" spans="2:18" x14ac:dyDescent="0.2">
      <c r="B30" s="238" t="s">
        <v>226</v>
      </c>
      <c r="C30" s="239">
        <v>1131.3549137339892</v>
      </c>
      <c r="D30" s="239">
        <v>1066.5991327347137</v>
      </c>
      <c r="E30" s="239">
        <v>1196.2623568369222</v>
      </c>
      <c r="F30" s="239">
        <v>1008.98</v>
      </c>
      <c r="G30" s="239">
        <v>838.82557215348379</v>
      </c>
      <c r="H30" s="239">
        <v>1220.7519458331524</v>
      </c>
      <c r="I30" s="230"/>
      <c r="K30" s="201"/>
      <c r="L30" s="237"/>
      <c r="M30" s="201"/>
      <c r="N30" s="204"/>
      <c r="O30" s="201"/>
      <c r="P30" s="206"/>
      <c r="Q30" s="201"/>
      <c r="R30" s="204"/>
    </row>
    <row r="31" spans="2:18" s="164" customFormat="1" x14ac:dyDescent="0.2">
      <c r="B31" s="235" t="s">
        <v>176</v>
      </c>
      <c r="C31" s="236">
        <v>1477.699740285987</v>
      </c>
      <c r="D31" s="236">
        <v>1411.3714412537934</v>
      </c>
      <c r="E31" s="236">
        <v>1154.9610252508071</v>
      </c>
      <c r="F31" s="236">
        <v>1378.03</v>
      </c>
      <c r="G31" s="236">
        <v>1385.6556600322106</v>
      </c>
      <c r="H31" s="236">
        <v>2268.2807099320798</v>
      </c>
      <c r="I31" s="230"/>
      <c r="J31" s="108"/>
      <c r="K31" s="201"/>
      <c r="L31" s="237"/>
      <c r="M31" s="201"/>
      <c r="N31" s="204"/>
      <c r="O31" s="201"/>
      <c r="P31" s="206"/>
      <c r="Q31" s="201"/>
      <c r="R31" s="204"/>
    </row>
    <row r="32" spans="2:18" s="164" customFormat="1" x14ac:dyDescent="0.2">
      <c r="B32" s="238" t="s">
        <v>225</v>
      </c>
      <c r="C32" s="239">
        <v>977.10020495799495</v>
      </c>
      <c r="D32" s="239">
        <v>802.50908123521208</v>
      </c>
      <c r="E32" s="239">
        <v>707.56253752151144</v>
      </c>
      <c r="F32" s="239">
        <v>837.58</v>
      </c>
      <c r="G32" s="239">
        <v>846.2945134662499</v>
      </c>
      <c r="H32" s="239">
        <v>1101.8990343144364</v>
      </c>
      <c r="I32" s="230"/>
      <c r="J32" s="108"/>
      <c r="K32" s="201"/>
      <c r="L32" s="237"/>
      <c r="M32" s="201"/>
      <c r="N32" s="204"/>
      <c r="O32" s="201"/>
      <c r="P32" s="206"/>
      <c r="Q32" s="201"/>
      <c r="R32" s="204"/>
    </row>
    <row r="33" spans="2:18" ht="10.5" customHeight="1" x14ac:dyDescent="0.2">
      <c r="B33" s="238" t="s">
        <v>226</v>
      </c>
      <c r="C33" s="239">
        <v>500.59953532799801</v>
      </c>
      <c r="D33" s="239">
        <v>608.8623600185814</v>
      </c>
      <c r="E33" s="239">
        <v>447.39848772929571</v>
      </c>
      <c r="F33" s="239">
        <v>540.45000000000005</v>
      </c>
      <c r="G33" s="239">
        <v>539.3611465659601</v>
      </c>
      <c r="H33" s="239">
        <v>1166.3816756176452</v>
      </c>
      <c r="I33" s="230"/>
      <c r="K33" s="201"/>
      <c r="L33" s="237"/>
      <c r="M33" s="201"/>
      <c r="N33" s="204"/>
      <c r="O33" s="201"/>
      <c r="P33" s="206"/>
      <c r="Q33" s="201"/>
      <c r="R33" s="204"/>
    </row>
    <row r="34" spans="2:18" x14ac:dyDescent="0.2">
      <c r="B34" s="235" t="s">
        <v>228</v>
      </c>
      <c r="C34" s="236">
        <v>734.93598952799618</v>
      </c>
      <c r="D34" s="236">
        <v>621.05364585154302</v>
      </c>
      <c r="E34" s="236">
        <v>942.60447219886544</v>
      </c>
      <c r="F34" s="236">
        <v>912.83</v>
      </c>
      <c r="G34" s="236">
        <v>889.90914952926698</v>
      </c>
      <c r="H34" s="236">
        <v>912.5081179263475</v>
      </c>
      <c r="I34" s="230"/>
      <c r="K34" s="201"/>
      <c r="L34" s="237"/>
      <c r="M34" s="201"/>
      <c r="N34" s="204"/>
      <c r="O34" s="201"/>
      <c r="P34" s="206"/>
      <c r="Q34" s="201"/>
      <c r="R34" s="204"/>
    </row>
    <row r="35" spans="2:18" s="164" customFormat="1" x14ac:dyDescent="0.2">
      <c r="B35" s="238" t="s">
        <v>225</v>
      </c>
      <c r="C35" s="239">
        <v>446.86110579399792</v>
      </c>
      <c r="D35" s="239">
        <v>423.76359542291908</v>
      </c>
      <c r="E35" s="239">
        <v>624.08195639440294</v>
      </c>
      <c r="F35" s="239">
        <v>608.91999999999996</v>
      </c>
      <c r="G35" s="239">
        <v>489.46585822462657</v>
      </c>
      <c r="H35" s="239">
        <v>529.55085800693143</v>
      </c>
      <c r="I35" s="230"/>
      <c r="J35" s="108"/>
      <c r="K35" s="201"/>
      <c r="L35" s="237"/>
      <c r="M35" s="201"/>
      <c r="N35" s="204"/>
      <c r="O35" s="201"/>
      <c r="P35" s="206"/>
      <c r="Q35" s="201"/>
      <c r="R35" s="204"/>
    </row>
    <row r="36" spans="2:18" s="164" customFormat="1" ht="15" customHeight="1" x14ac:dyDescent="0.2">
      <c r="B36" s="238" t="s">
        <v>226</v>
      </c>
      <c r="C36" s="239">
        <v>288.07488373399929</v>
      </c>
      <c r="D36" s="239">
        <v>197.29005042862394</v>
      </c>
      <c r="E36" s="239">
        <v>318.5225158044625</v>
      </c>
      <c r="F36" s="239">
        <v>303.91000000000003</v>
      </c>
      <c r="G36" s="239">
        <v>400.44329130464013</v>
      </c>
      <c r="H36" s="239">
        <v>382.95725991941572</v>
      </c>
      <c r="J36" s="108"/>
      <c r="K36" s="201"/>
      <c r="L36" s="237"/>
      <c r="M36" s="201"/>
      <c r="N36" s="204"/>
      <c r="O36" s="201"/>
      <c r="P36" s="206"/>
      <c r="Q36" s="201"/>
      <c r="R36" s="204"/>
    </row>
    <row r="37" spans="2:18" ht="15.75" customHeight="1" x14ac:dyDescent="0.2">
      <c r="B37" s="235" t="s">
        <v>75</v>
      </c>
      <c r="C37" s="236">
        <v>3637.7858497794118</v>
      </c>
      <c r="D37" s="236">
        <v>3509.4618920277408</v>
      </c>
      <c r="E37" s="236">
        <v>3229.0371057608859</v>
      </c>
      <c r="F37" s="236">
        <v>3539.73</v>
      </c>
      <c r="G37" s="236">
        <v>3762.9602317445174</v>
      </c>
      <c r="H37" s="236">
        <v>3535.6152385033906</v>
      </c>
      <c r="K37" s="201"/>
      <c r="L37" s="237"/>
      <c r="M37" s="201"/>
      <c r="N37" s="204"/>
      <c r="O37" s="201"/>
      <c r="P37" s="206"/>
      <c r="Q37" s="201"/>
      <c r="R37" s="204"/>
    </row>
    <row r="38" spans="2:18" x14ac:dyDescent="0.2">
      <c r="B38" s="238" t="s">
        <v>225</v>
      </c>
      <c r="C38" s="239">
        <v>1270.795915158988</v>
      </c>
      <c r="D38" s="239">
        <v>1207.6193989896424</v>
      </c>
      <c r="E38" s="239">
        <v>1063.3662083411732</v>
      </c>
      <c r="F38" s="239">
        <v>1306.7</v>
      </c>
      <c r="G38" s="239">
        <v>1484.5644306603872</v>
      </c>
      <c r="H38" s="239">
        <v>1278.0782649501191</v>
      </c>
      <c r="K38" s="201"/>
      <c r="L38" s="237"/>
      <c r="M38" s="201"/>
      <c r="N38" s="204"/>
      <c r="O38" s="201"/>
      <c r="P38" s="206"/>
      <c r="Q38" s="201"/>
      <c r="R38" s="204"/>
    </row>
    <row r="39" spans="2:18" s="164" customFormat="1" x14ac:dyDescent="0.2">
      <c r="B39" s="238" t="s">
        <v>226</v>
      </c>
      <c r="C39" s="239">
        <v>2366.98993462005</v>
      </c>
      <c r="D39" s="239">
        <v>2301.8424930380984</v>
      </c>
      <c r="E39" s="239">
        <v>2165.6708974197127</v>
      </c>
      <c r="F39" s="239">
        <v>2233.0300000000002</v>
      </c>
      <c r="G39" s="239">
        <v>2278.3958010841361</v>
      </c>
      <c r="H39" s="239">
        <v>2257.5369735532727</v>
      </c>
      <c r="J39" s="108"/>
      <c r="K39" s="201"/>
      <c r="L39" s="237"/>
      <c r="M39" s="201"/>
      <c r="N39" s="204"/>
      <c r="O39" s="201"/>
      <c r="P39" s="206"/>
      <c r="Q39" s="201"/>
      <c r="R39" s="204"/>
    </row>
    <row r="40" spans="2:18" s="164" customFormat="1" x14ac:dyDescent="0.2">
      <c r="B40" s="235" t="s">
        <v>310</v>
      </c>
      <c r="C40" s="236">
        <v>538.2129189409975</v>
      </c>
      <c r="D40" s="236">
        <v>778.84020835859815</v>
      </c>
      <c r="E40" s="236">
        <v>599.76387659372517</v>
      </c>
      <c r="F40" s="236">
        <v>570.46</v>
      </c>
      <c r="G40" s="236">
        <v>617.30395350908816</v>
      </c>
      <c r="H40" s="236">
        <v>886.35601034302613</v>
      </c>
      <c r="J40" s="108"/>
      <c r="K40" s="201"/>
      <c r="L40" s="237"/>
      <c r="M40" s="201"/>
      <c r="N40" s="204"/>
      <c r="O40" s="201"/>
      <c r="P40" s="206"/>
      <c r="Q40" s="201"/>
      <c r="R40" s="204"/>
    </row>
    <row r="41" spans="2:18" x14ac:dyDescent="0.2">
      <c r="B41" s="238" t="s">
        <v>225</v>
      </c>
      <c r="C41" s="239">
        <v>295.32216714999913</v>
      </c>
      <c r="D41" s="239">
        <v>358.32072157930179</v>
      </c>
      <c r="E41" s="239">
        <v>371.2034795236317</v>
      </c>
      <c r="F41" s="239">
        <v>287.44</v>
      </c>
      <c r="G41" s="239">
        <v>315.85075421125714</v>
      </c>
      <c r="H41" s="239">
        <v>341.79100604941067</v>
      </c>
      <c r="K41" s="201"/>
      <c r="L41" s="237"/>
      <c r="M41" s="201"/>
      <c r="N41" s="204"/>
      <c r="O41" s="201"/>
      <c r="P41" s="206"/>
      <c r="Q41" s="201"/>
      <c r="R41" s="204"/>
    </row>
    <row r="42" spans="2:18" ht="16.5" customHeight="1" x14ac:dyDescent="0.2">
      <c r="B42" s="238" t="s">
        <v>226</v>
      </c>
      <c r="C42" s="239">
        <v>242.89075179099993</v>
      </c>
      <c r="D42" s="239">
        <v>420.51948677929636</v>
      </c>
      <c r="E42" s="239">
        <v>228.56039707009353</v>
      </c>
      <c r="F42" s="239">
        <v>283.02999999999997</v>
      </c>
      <c r="G42" s="239">
        <v>301.45319929783062</v>
      </c>
      <c r="H42" s="239">
        <v>544.56500429361517</v>
      </c>
      <c r="K42" s="201"/>
      <c r="L42" s="237"/>
      <c r="M42" s="201"/>
      <c r="N42" s="204"/>
      <c r="O42" s="201"/>
      <c r="P42" s="206"/>
      <c r="Q42" s="201"/>
      <c r="R42" s="204"/>
    </row>
    <row r="43" spans="2:18" s="164" customFormat="1" ht="24" customHeight="1" x14ac:dyDescent="0.2">
      <c r="B43" s="235" t="s">
        <v>229</v>
      </c>
      <c r="C43" s="236">
        <v>2580.6347290131648</v>
      </c>
      <c r="D43" s="236">
        <v>2588.19900607202</v>
      </c>
      <c r="E43" s="236">
        <v>2581.4164773330863</v>
      </c>
      <c r="F43" s="236">
        <v>2942.09</v>
      </c>
      <c r="G43" s="236">
        <v>3034.7226331884008</v>
      </c>
      <c r="H43" s="236">
        <v>3426.3002229302078</v>
      </c>
      <c r="J43" s="108"/>
      <c r="K43" s="201"/>
      <c r="L43" s="237"/>
      <c r="M43" s="201"/>
      <c r="N43" s="204"/>
      <c r="O43" s="201"/>
      <c r="P43" s="206"/>
      <c r="Q43" s="201"/>
      <c r="R43" s="204"/>
    </row>
    <row r="44" spans="2:18" s="164" customFormat="1" ht="13.5" customHeight="1" x14ac:dyDescent="0.2">
      <c r="B44" s="238" t="s">
        <v>225</v>
      </c>
      <c r="C44" s="239">
        <v>1086.2211121239898</v>
      </c>
      <c r="D44" s="239">
        <v>1010.4050341765401</v>
      </c>
      <c r="E44" s="239">
        <v>1129.8142825890473</v>
      </c>
      <c r="F44" s="239">
        <v>825.03</v>
      </c>
      <c r="G44" s="239">
        <v>1312.4507640872143</v>
      </c>
      <c r="H44" s="239">
        <v>1569.6526760706329</v>
      </c>
      <c r="J44" s="108"/>
      <c r="K44" s="201"/>
      <c r="L44" s="237"/>
      <c r="M44" s="201"/>
      <c r="N44" s="204"/>
      <c r="O44" s="201"/>
      <c r="P44" s="206"/>
      <c r="Q44" s="201"/>
      <c r="R44" s="204"/>
    </row>
    <row r="45" spans="2:18" ht="14.25" customHeight="1" x14ac:dyDescent="0.2">
      <c r="B45" s="238" t="s">
        <v>226</v>
      </c>
      <c r="C45" s="239">
        <v>1494.413616888985</v>
      </c>
      <c r="D45" s="239">
        <v>1577.7939718954797</v>
      </c>
      <c r="E45" s="239">
        <v>1451.602194744039</v>
      </c>
      <c r="F45" s="239">
        <v>2117.06</v>
      </c>
      <c r="G45" s="239">
        <v>1722.2718691011908</v>
      </c>
      <c r="H45" s="239">
        <v>1856.6475468595772</v>
      </c>
      <c r="K45" s="201"/>
      <c r="L45" s="237"/>
      <c r="M45" s="201"/>
      <c r="N45" s="204"/>
      <c r="O45" s="201"/>
      <c r="P45" s="206"/>
      <c r="Q45" s="201"/>
      <c r="R45" s="204"/>
    </row>
    <row r="46" spans="2:18" ht="25.5" x14ac:dyDescent="0.2">
      <c r="B46" s="235" t="s">
        <v>230</v>
      </c>
      <c r="C46" s="236">
        <v>1811.2533127049969</v>
      </c>
      <c r="D46" s="236">
        <v>1706.6859210621251</v>
      </c>
      <c r="E46" s="236">
        <v>2172.882587700457</v>
      </c>
      <c r="F46" s="236">
        <v>1824.83</v>
      </c>
      <c r="G46" s="236">
        <v>2054.1660939222606</v>
      </c>
      <c r="H46" s="236">
        <v>2310.7844699268835</v>
      </c>
      <c r="K46" s="201"/>
      <c r="L46" s="237"/>
      <c r="M46" s="201"/>
      <c r="N46" s="204"/>
      <c r="O46" s="201"/>
      <c r="P46" s="206"/>
      <c r="Q46" s="201"/>
      <c r="R46" s="204"/>
    </row>
    <row r="47" spans="2:18" s="164" customFormat="1" x14ac:dyDescent="0.2">
      <c r="B47" s="238" t="s">
        <v>225</v>
      </c>
      <c r="C47" s="239">
        <v>1179.1952317319895</v>
      </c>
      <c r="D47" s="239">
        <v>1108.7257469458752</v>
      </c>
      <c r="E47" s="239">
        <v>1470.1935171578409</v>
      </c>
      <c r="F47" s="239">
        <v>1153.3599999999999</v>
      </c>
      <c r="G47" s="239">
        <v>1402.9113285780995</v>
      </c>
      <c r="H47" s="239">
        <v>1558.4481911720475</v>
      </c>
      <c r="J47" s="108"/>
      <c r="K47" s="201"/>
      <c r="L47" s="237"/>
      <c r="M47" s="201"/>
      <c r="N47" s="204"/>
      <c r="O47" s="201"/>
      <c r="P47" s="206"/>
      <c r="Q47" s="201"/>
      <c r="R47" s="204"/>
    </row>
    <row r="48" spans="2:18" s="164" customFormat="1" x14ac:dyDescent="0.2">
      <c r="B48" s="238" t="s">
        <v>226</v>
      </c>
      <c r="C48" s="239">
        <v>632.05808097299632</v>
      </c>
      <c r="D48" s="239">
        <v>597.96017411624985</v>
      </c>
      <c r="E48" s="239">
        <v>702.68907054261592</v>
      </c>
      <c r="F48" s="239">
        <v>671.47</v>
      </c>
      <c r="G48" s="239">
        <v>651.25476534416043</v>
      </c>
      <c r="H48" s="239">
        <v>752.33627875483751</v>
      </c>
      <c r="J48" s="108"/>
      <c r="K48" s="201"/>
      <c r="L48" s="237"/>
      <c r="M48" s="201"/>
      <c r="N48" s="204"/>
      <c r="O48" s="201"/>
      <c r="P48" s="206"/>
      <c r="Q48" s="201"/>
      <c r="R48" s="204"/>
    </row>
    <row r="49" spans="2:18" x14ac:dyDescent="0.2">
      <c r="B49" s="235" t="s">
        <v>231</v>
      </c>
      <c r="C49" s="236">
        <v>2852.5967452170639</v>
      </c>
      <c r="D49" s="236">
        <v>2914.2238437886917</v>
      </c>
      <c r="E49" s="236">
        <v>2835.123617064939</v>
      </c>
      <c r="F49" s="236">
        <v>2700.2</v>
      </c>
      <c r="G49" s="236">
        <v>3019.2996078178921</v>
      </c>
      <c r="H49" s="236">
        <v>3024.6058548268848</v>
      </c>
      <c r="K49" s="201"/>
      <c r="L49" s="237"/>
      <c r="M49" s="201"/>
      <c r="N49" s="204"/>
      <c r="O49" s="201"/>
      <c r="P49" s="206"/>
      <c r="Q49" s="201"/>
      <c r="R49" s="204"/>
    </row>
    <row r="50" spans="2:18" x14ac:dyDescent="0.2">
      <c r="B50" s="238" t="s">
        <v>225</v>
      </c>
      <c r="C50" s="239">
        <v>1527.1428923809913</v>
      </c>
      <c r="D50" s="239">
        <v>1717.2506324891679</v>
      </c>
      <c r="E50" s="239">
        <v>1331.6444939159142</v>
      </c>
      <c r="F50" s="239">
        <v>1475.84</v>
      </c>
      <c r="G50" s="239">
        <v>1479.0646649012333</v>
      </c>
      <c r="H50" s="239">
        <v>1882.8246882122498</v>
      </c>
      <c r="K50" s="201"/>
      <c r="L50" s="237"/>
      <c r="M50" s="201"/>
      <c r="N50" s="204"/>
      <c r="O50" s="201"/>
      <c r="P50" s="206"/>
      <c r="Q50" s="201"/>
      <c r="R50" s="204"/>
    </row>
    <row r="51" spans="2:18" x14ac:dyDescent="0.2">
      <c r="B51" s="238" t="s">
        <v>226</v>
      </c>
      <c r="C51" s="239">
        <v>1325.4538528359897</v>
      </c>
      <c r="D51" s="239">
        <v>1196.9732112995241</v>
      </c>
      <c r="E51" s="239">
        <v>1503.4791231490246</v>
      </c>
      <c r="F51" s="239">
        <v>1224.3599999999999</v>
      </c>
      <c r="G51" s="239">
        <v>1540.2349429166647</v>
      </c>
      <c r="H51" s="239">
        <v>1141.7811666146349</v>
      </c>
      <c r="K51" s="201"/>
      <c r="L51" s="237"/>
      <c r="M51" s="201"/>
      <c r="N51" s="204"/>
      <c r="O51" s="201"/>
      <c r="P51" s="206"/>
      <c r="Q51" s="201"/>
      <c r="R51" s="204"/>
    </row>
    <row r="52" spans="2:18" x14ac:dyDescent="0.2">
      <c r="B52" s="235" t="s">
        <v>181</v>
      </c>
      <c r="C52" s="236">
        <v>1459.906231525988</v>
      </c>
      <c r="D52" s="236">
        <v>1119.8051395326597</v>
      </c>
      <c r="E52" s="236">
        <v>1600.7021872579389</v>
      </c>
      <c r="F52" s="236">
        <v>1591.34</v>
      </c>
      <c r="G52" s="236">
        <v>2191.5969158432863</v>
      </c>
      <c r="H52" s="236">
        <v>1370.8804377388808</v>
      </c>
      <c r="K52" s="201"/>
      <c r="L52" s="237"/>
      <c r="M52" s="201"/>
      <c r="N52" s="204"/>
      <c r="O52" s="201"/>
      <c r="P52" s="206"/>
      <c r="Q52" s="201"/>
      <c r="R52" s="204"/>
    </row>
    <row r="53" spans="2:18" x14ac:dyDescent="0.2">
      <c r="B53" s="238" t="s">
        <v>225</v>
      </c>
      <c r="C53" s="239">
        <v>368.42008933199833</v>
      </c>
      <c r="D53" s="239">
        <v>281.62332033302795</v>
      </c>
      <c r="E53" s="239">
        <v>306.36347590412345</v>
      </c>
      <c r="F53" s="239">
        <v>231.68</v>
      </c>
      <c r="G53" s="239">
        <v>586.42699878109511</v>
      </c>
      <c r="H53" s="239">
        <v>179.1146165788868</v>
      </c>
      <c r="K53" s="201"/>
      <c r="L53" s="237"/>
      <c r="M53" s="201"/>
      <c r="N53" s="204"/>
      <c r="O53" s="201"/>
      <c r="P53" s="206"/>
      <c r="Q53" s="201"/>
      <c r="R53" s="204"/>
    </row>
    <row r="54" spans="2:18" x14ac:dyDescent="0.2">
      <c r="B54" s="238" t="s">
        <v>226</v>
      </c>
      <c r="C54" s="239">
        <v>1091.4861421939943</v>
      </c>
      <c r="D54" s="239">
        <v>838.18181919963172</v>
      </c>
      <c r="E54" s="239">
        <v>1294.3387113538156</v>
      </c>
      <c r="F54" s="239">
        <v>1359.66</v>
      </c>
      <c r="G54" s="239">
        <v>1605.1699170621916</v>
      </c>
      <c r="H54" s="239">
        <v>1191.7658211599939</v>
      </c>
      <c r="K54" s="201"/>
      <c r="L54" s="237"/>
      <c r="M54" s="201"/>
      <c r="N54" s="204"/>
      <c r="O54" s="201"/>
      <c r="P54" s="206"/>
      <c r="Q54" s="201"/>
      <c r="R54" s="204"/>
    </row>
    <row r="55" spans="2:18" x14ac:dyDescent="0.2">
      <c r="B55" s="235" t="s">
        <v>232</v>
      </c>
      <c r="C55" s="236">
        <v>1294.0758775999911</v>
      </c>
      <c r="D55" s="236">
        <v>890.03938320071006</v>
      </c>
      <c r="E55" s="236">
        <v>887.4867749902487</v>
      </c>
      <c r="F55" s="236">
        <v>1376.6</v>
      </c>
      <c r="G55" s="236">
        <v>1647.9713676444021</v>
      </c>
      <c r="H55" s="236">
        <v>1503.0064499145537</v>
      </c>
      <c r="K55" s="201"/>
      <c r="L55" s="237"/>
      <c r="M55" s="201"/>
      <c r="N55" s="204"/>
      <c r="O55" s="201"/>
      <c r="P55" s="206"/>
      <c r="Q55" s="201"/>
      <c r="R55" s="204"/>
    </row>
    <row r="56" spans="2:18" s="240" customFormat="1" x14ac:dyDescent="0.2">
      <c r="B56" s="238" t="s">
        <v>225</v>
      </c>
      <c r="C56" s="239">
        <v>326.37174403999859</v>
      </c>
      <c r="D56" s="239">
        <v>170.27659359653271</v>
      </c>
      <c r="E56" s="239">
        <v>306.3634759041235</v>
      </c>
      <c r="F56" s="239">
        <v>357.84</v>
      </c>
      <c r="G56" s="239">
        <v>559.47480369848324</v>
      </c>
      <c r="H56" s="239">
        <v>464.93175315649125</v>
      </c>
      <c r="J56" s="108"/>
      <c r="K56" s="201"/>
      <c r="L56" s="237"/>
      <c r="M56" s="201"/>
      <c r="N56" s="204"/>
      <c r="O56" s="201"/>
      <c r="P56" s="206"/>
      <c r="Q56" s="201"/>
      <c r="R56" s="204"/>
    </row>
    <row r="57" spans="2:18" x14ac:dyDescent="0.2">
      <c r="B57" s="238" t="s">
        <v>226</v>
      </c>
      <c r="C57" s="239">
        <v>967.70413355999631</v>
      </c>
      <c r="D57" s="239">
        <v>719.76278960417733</v>
      </c>
      <c r="E57" s="239">
        <v>581.12329908612526</v>
      </c>
      <c r="F57" s="239">
        <v>1018.77</v>
      </c>
      <c r="G57" s="239">
        <v>1089</v>
      </c>
      <c r="H57" s="239">
        <v>1038.0746967580624</v>
      </c>
      <c r="K57" s="201"/>
      <c r="L57" s="237"/>
      <c r="M57" s="201"/>
      <c r="N57" s="204"/>
      <c r="O57" s="201"/>
      <c r="P57" s="206"/>
      <c r="Q57" s="201"/>
      <c r="R57" s="204"/>
    </row>
    <row r="58" spans="2:18" x14ac:dyDescent="0.2">
      <c r="B58" s="235" t="s">
        <v>233</v>
      </c>
      <c r="C58" s="236">
        <v>972.37261346099433</v>
      </c>
      <c r="D58" s="236">
        <v>1228.8743829753064</v>
      </c>
      <c r="E58" s="236">
        <v>829.12830897800166</v>
      </c>
      <c r="F58" s="236">
        <v>1114.69</v>
      </c>
      <c r="G58" s="236">
        <v>1048.9402088091158</v>
      </c>
      <c r="H58" s="236">
        <v>1042.2812487300641</v>
      </c>
      <c r="K58" s="201"/>
      <c r="L58" s="237"/>
      <c r="M58" s="201"/>
      <c r="N58" s="204"/>
      <c r="O58" s="201"/>
      <c r="P58" s="206"/>
      <c r="Q58" s="201"/>
      <c r="R58" s="204"/>
    </row>
    <row r="59" spans="2:18" x14ac:dyDescent="0.2">
      <c r="B59" s="238" t="s">
        <v>225</v>
      </c>
      <c r="C59" s="239">
        <v>638.81126564799706</v>
      </c>
      <c r="D59" s="239">
        <v>847.52719084583873</v>
      </c>
      <c r="E59" s="239">
        <v>507.36502436990878</v>
      </c>
      <c r="F59" s="239">
        <v>744.31</v>
      </c>
      <c r="G59" s="239">
        <v>522.08149147212464</v>
      </c>
      <c r="H59" s="239">
        <v>654.2069433367144</v>
      </c>
      <c r="K59" s="201"/>
      <c r="L59" s="237"/>
      <c r="M59" s="201"/>
      <c r="N59" s="204"/>
      <c r="O59" s="201"/>
      <c r="P59" s="206"/>
      <c r="Q59" s="201"/>
      <c r="R59" s="204"/>
    </row>
    <row r="60" spans="2:18" x14ac:dyDescent="0.2">
      <c r="B60" s="238" t="s">
        <v>226</v>
      </c>
      <c r="C60" s="239">
        <v>333.5613478129996</v>
      </c>
      <c r="D60" s="239">
        <v>381.34719212946766</v>
      </c>
      <c r="E60" s="239">
        <v>321.76328460809287</v>
      </c>
      <c r="F60" s="239">
        <v>370.38</v>
      </c>
      <c r="G60" s="239">
        <v>526.85871733699139</v>
      </c>
      <c r="H60" s="239">
        <v>388.07430539334968</v>
      </c>
      <c r="I60" s="164"/>
      <c r="K60" s="201"/>
      <c r="L60" s="237"/>
      <c r="M60" s="201"/>
      <c r="N60" s="204"/>
      <c r="O60" s="201"/>
      <c r="P60" s="206"/>
      <c r="Q60" s="201"/>
      <c r="R60" s="204"/>
    </row>
    <row r="61" spans="2:18" x14ac:dyDescent="0.2">
      <c r="B61" s="235" t="s">
        <v>234</v>
      </c>
      <c r="C61" s="236">
        <v>946.7564149699939</v>
      </c>
      <c r="D61" s="236">
        <v>844.28782806708364</v>
      </c>
      <c r="E61" s="236">
        <v>1077.9373541840612</v>
      </c>
      <c r="F61" s="236">
        <v>790.95</v>
      </c>
      <c r="G61" s="236">
        <v>892.60328837947634</v>
      </c>
      <c r="H61" s="236">
        <v>1173.1706453517384</v>
      </c>
      <c r="I61" s="225"/>
      <c r="K61" s="201"/>
      <c r="L61" s="237"/>
      <c r="M61" s="201"/>
      <c r="N61" s="204"/>
      <c r="O61" s="201"/>
      <c r="P61" s="206"/>
      <c r="Q61" s="201"/>
      <c r="R61" s="204"/>
    </row>
    <row r="62" spans="2:18" x14ac:dyDescent="0.2">
      <c r="B62" s="238" t="s">
        <v>225</v>
      </c>
      <c r="C62" s="239">
        <v>375.25416032799825</v>
      </c>
      <c r="D62" s="239">
        <v>370.46099226420995</v>
      </c>
      <c r="E62" s="239">
        <v>445.76578955403119</v>
      </c>
      <c r="F62" s="239">
        <v>292.39999999999998</v>
      </c>
      <c r="G62" s="239">
        <v>286.30983321107851</v>
      </c>
      <c r="H62" s="239">
        <v>485.96718180612191</v>
      </c>
      <c r="K62" s="201"/>
      <c r="L62" s="237"/>
      <c r="M62" s="201"/>
      <c r="N62" s="204"/>
      <c r="O62" s="201"/>
      <c r="P62" s="206"/>
      <c r="Q62" s="201"/>
      <c r="R62" s="204"/>
    </row>
    <row r="63" spans="2:18" x14ac:dyDescent="0.2">
      <c r="B63" s="238" t="s">
        <v>226</v>
      </c>
      <c r="C63" s="239">
        <v>571.50225464199684</v>
      </c>
      <c r="D63" s="239">
        <v>473.82683580287363</v>
      </c>
      <c r="E63" s="239">
        <v>632.17156463003005</v>
      </c>
      <c r="F63" s="239">
        <v>498.55</v>
      </c>
      <c r="G63" s="239">
        <v>606.29345516839749</v>
      </c>
      <c r="H63" s="239">
        <v>687.20346354561661</v>
      </c>
      <c r="K63" s="201"/>
      <c r="L63" s="237"/>
      <c r="M63" s="201"/>
      <c r="N63" s="204"/>
      <c r="O63" s="201"/>
      <c r="P63" s="206"/>
      <c r="Q63" s="201"/>
      <c r="R63" s="204"/>
    </row>
    <row r="64" spans="2:18" ht="14.25" customHeight="1" x14ac:dyDescent="0.2">
      <c r="B64" s="235" t="s">
        <v>185</v>
      </c>
      <c r="C64" s="236">
        <v>3022.2963453941716</v>
      </c>
      <c r="D64" s="236">
        <v>3350.4968954411597</v>
      </c>
      <c r="E64" s="236">
        <v>3361.0060812079605</v>
      </c>
      <c r="F64" s="236">
        <v>3111.66</v>
      </c>
      <c r="G64" s="236">
        <v>3290.7256822236013</v>
      </c>
      <c r="H64" s="236">
        <v>3313.3960093830315</v>
      </c>
      <c r="I64" s="164"/>
      <c r="K64" s="201"/>
      <c r="L64" s="237"/>
      <c r="M64" s="201"/>
      <c r="N64" s="204"/>
      <c r="O64" s="201"/>
      <c r="P64" s="206"/>
      <c r="Q64" s="201"/>
      <c r="R64" s="204"/>
    </row>
    <row r="65" spans="2:18" x14ac:dyDescent="0.2">
      <c r="B65" s="238" t="s">
        <v>225</v>
      </c>
      <c r="C65" s="239">
        <v>237.2529817030001</v>
      </c>
      <c r="D65" s="239">
        <v>176.78960058011253</v>
      </c>
      <c r="E65" s="239">
        <v>213.16058836612413</v>
      </c>
      <c r="F65" s="239">
        <v>186.95</v>
      </c>
      <c r="G65" s="239">
        <v>261.59398337047554</v>
      </c>
      <c r="H65" s="239">
        <v>142.93789174148</v>
      </c>
      <c r="I65" s="164"/>
      <c r="K65" s="201"/>
      <c r="L65" s="237"/>
      <c r="M65" s="201"/>
      <c r="N65" s="204"/>
      <c r="O65" s="201"/>
      <c r="P65" s="206"/>
      <c r="Q65" s="201"/>
      <c r="R65" s="204"/>
    </row>
    <row r="66" spans="2:18" x14ac:dyDescent="0.2">
      <c r="B66" s="238" t="s">
        <v>226</v>
      </c>
      <c r="C66" s="239">
        <v>2785.043363691118</v>
      </c>
      <c r="D66" s="239">
        <v>3173.7072948610471</v>
      </c>
      <c r="E66" s="239">
        <v>3147.8454928418364</v>
      </c>
      <c r="F66" s="239">
        <v>2924.71</v>
      </c>
      <c r="G66" s="239">
        <v>3029.1316988531244</v>
      </c>
      <c r="H66" s="239">
        <v>3170.4581176415513</v>
      </c>
      <c r="K66" s="201"/>
      <c r="L66" s="237"/>
      <c r="M66" s="201"/>
      <c r="N66" s="204"/>
      <c r="O66" s="201"/>
      <c r="P66" s="206"/>
      <c r="Q66" s="201"/>
      <c r="R66" s="204"/>
    </row>
    <row r="67" spans="2:18" x14ac:dyDescent="0.2">
      <c r="B67" s="235" t="s">
        <v>162</v>
      </c>
      <c r="C67" s="236">
        <v>4.0859539839999997</v>
      </c>
      <c r="D67" s="236">
        <v>22.1800859171192</v>
      </c>
      <c r="E67" s="236">
        <v>0</v>
      </c>
      <c r="F67" s="236">
        <v>39.15</v>
      </c>
      <c r="G67" s="236">
        <v>0</v>
      </c>
      <c r="H67" s="236">
        <v>0</v>
      </c>
      <c r="K67" s="201"/>
      <c r="L67" s="237"/>
      <c r="M67" s="201"/>
      <c r="N67" s="204"/>
      <c r="O67" s="201"/>
      <c r="P67" s="206"/>
      <c r="Q67" s="201"/>
      <c r="R67" s="204"/>
    </row>
    <row r="68" spans="2:18" x14ac:dyDescent="0.2">
      <c r="B68" s="238" t="s">
        <v>225</v>
      </c>
      <c r="C68" s="239">
        <v>1.0087191010000001</v>
      </c>
      <c r="D68" s="239">
        <v>0</v>
      </c>
      <c r="E68" s="239">
        <v>0</v>
      </c>
      <c r="F68" s="239">
        <v>0</v>
      </c>
      <c r="G68" s="239">
        <v>0</v>
      </c>
      <c r="H68" s="239">
        <v>0</v>
      </c>
      <c r="I68" s="164"/>
      <c r="K68" s="201"/>
      <c r="L68" s="237"/>
      <c r="M68" s="201"/>
      <c r="N68" s="204"/>
      <c r="O68" s="201"/>
      <c r="P68" s="206"/>
      <c r="Q68" s="201"/>
      <c r="R68" s="204"/>
    </row>
    <row r="69" spans="2:18" x14ac:dyDescent="0.2">
      <c r="B69" s="238" t="s">
        <v>226</v>
      </c>
      <c r="C69" s="239">
        <v>3.077234883</v>
      </c>
      <c r="D69" s="239">
        <v>22.1800859171192</v>
      </c>
      <c r="E69" s="239">
        <v>0</v>
      </c>
      <c r="F69" s="239">
        <v>39.15</v>
      </c>
      <c r="G69" s="239">
        <v>0</v>
      </c>
      <c r="H69" s="239">
        <v>0</v>
      </c>
      <c r="I69" s="164"/>
      <c r="K69" s="201"/>
      <c r="L69" s="237"/>
      <c r="M69" s="201"/>
      <c r="N69" s="204"/>
      <c r="O69" s="201"/>
      <c r="P69" s="206"/>
      <c r="Q69" s="201"/>
      <c r="R69" s="204"/>
    </row>
    <row r="70" spans="2:18" x14ac:dyDescent="0.2">
      <c r="B70" s="235" t="s">
        <v>195</v>
      </c>
      <c r="C70" s="236">
        <v>100.36223575899994</v>
      </c>
      <c r="D70" s="236">
        <v>334.69349134987283</v>
      </c>
      <c r="E70" s="236">
        <v>319.32655111864551</v>
      </c>
      <c r="F70" s="236">
        <v>20.190000000000001</v>
      </c>
      <c r="G70" s="236">
        <v>415.41734672792097</v>
      </c>
      <c r="H70" s="236">
        <v>136.70353314357439</v>
      </c>
      <c r="K70" s="201"/>
      <c r="L70" s="237"/>
      <c r="M70" s="201"/>
      <c r="N70" s="204"/>
      <c r="O70" s="201"/>
      <c r="P70" s="206"/>
      <c r="Q70" s="201"/>
      <c r="R70" s="204"/>
    </row>
    <row r="71" spans="2:18" x14ac:dyDescent="0.2">
      <c r="B71" s="238" t="s">
        <v>225</v>
      </c>
      <c r="C71" s="239">
        <v>49.156154832999974</v>
      </c>
      <c r="D71" s="239">
        <v>200.18439866767721</v>
      </c>
      <c r="E71" s="239">
        <v>149.12462006079906</v>
      </c>
      <c r="F71" s="239">
        <v>0</v>
      </c>
      <c r="G71" s="239">
        <v>234.022804387631</v>
      </c>
      <c r="H71" s="239">
        <v>111.89328943547959</v>
      </c>
      <c r="K71" s="201"/>
      <c r="L71" s="237"/>
      <c r="M71" s="201"/>
      <c r="N71" s="204"/>
      <c r="O71" s="201"/>
      <c r="P71" s="206"/>
      <c r="Q71" s="201"/>
      <c r="R71" s="204"/>
    </row>
    <row r="72" spans="2:18" x14ac:dyDescent="0.2">
      <c r="B72" s="238" t="s">
        <v>226</v>
      </c>
      <c r="C72" s="239">
        <v>51.206080925999984</v>
      </c>
      <c r="D72" s="239">
        <v>134.50909268219561</v>
      </c>
      <c r="E72" s="239">
        <v>170.20193105784642</v>
      </c>
      <c r="F72" s="239">
        <v>20.190000000000001</v>
      </c>
      <c r="G72" s="239">
        <v>181.39454234028997</v>
      </c>
      <c r="H72" s="239">
        <v>24.810243708094799</v>
      </c>
      <c r="I72" s="164"/>
      <c r="K72" s="201"/>
      <c r="L72" s="237"/>
      <c r="M72" s="201"/>
      <c r="N72" s="204"/>
      <c r="O72" s="201"/>
      <c r="P72" s="206"/>
      <c r="Q72" s="201"/>
      <c r="R72" s="204"/>
    </row>
    <row r="73" spans="2:18" x14ac:dyDescent="0.2">
      <c r="B73" s="73"/>
      <c r="C73" s="73"/>
      <c r="D73" s="73"/>
      <c r="E73" s="73"/>
      <c r="F73" s="164"/>
      <c r="G73" s="164"/>
      <c r="H73" s="164"/>
      <c r="I73" s="164"/>
      <c r="K73" s="201"/>
      <c r="L73" s="237"/>
      <c r="M73" s="201"/>
      <c r="N73" s="204"/>
      <c r="O73" s="201"/>
      <c r="P73" s="206"/>
      <c r="Q73" s="201"/>
      <c r="R73" s="204"/>
    </row>
    <row r="74" spans="2:18" x14ac:dyDescent="0.2">
      <c r="B74" s="241" t="s">
        <v>258</v>
      </c>
      <c r="C74" s="241"/>
      <c r="D74" s="242"/>
      <c r="E74" s="242"/>
      <c r="F74" s="242"/>
      <c r="G74" s="242"/>
      <c r="H74" s="242"/>
      <c r="K74" s="201"/>
      <c r="L74" s="237"/>
      <c r="M74" s="201"/>
      <c r="N74" s="204"/>
      <c r="O74" s="201"/>
      <c r="P74" s="206"/>
      <c r="Q74" s="201"/>
      <c r="R74" s="204"/>
    </row>
    <row r="75" spans="2:18" x14ac:dyDescent="0.2">
      <c r="G75" s="120"/>
      <c r="H75" s="120"/>
      <c r="K75" s="201"/>
      <c r="L75" s="237"/>
      <c r="M75" s="201"/>
      <c r="N75" s="204"/>
      <c r="O75" s="201"/>
      <c r="P75" s="206"/>
      <c r="Q75" s="201"/>
      <c r="R75" s="204"/>
    </row>
    <row r="76" spans="2:18" x14ac:dyDescent="0.2">
      <c r="F76" s="164"/>
      <c r="G76" s="120"/>
      <c r="H76" s="243"/>
      <c r="I76" s="164"/>
      <c r="K76" s="201"/>
      <c r="L76" s="237"/>
      <c r="M76" s="201"/>
      <c r="N76" s="204"/>
      <c r="O76" s="201"/>
      <c r="P76" s="206"/>
      <c r="Q76" s="201"/>
      <c r="R76" s="204"/>
    </row>
    <row r="77" spans="2:18" x14ac:dyDescent="0.2">
      <c r="F77" s="164"/>
      <c r="G77" s="120"/>
      <c r="H77" s="58"/>
      <c r="I77" s="164"/>
      <c r="K77" s="201"/>
      <c r="L77" s="237"/>
      <c r="M77" s="201"/>
      <c r="N77" s="204"/>
      <c r="O77" s="201"/>
      <c r="P77" s="206"/>
      <c r="Q77" s="201"/>
      <c r="R77" s="204"/>
    </row>
    <row r="78" spans="2:18" x14ac:dyDescent="0.2">
      <c r="G78" s="120"/>
      <c r="H78" s="120"/>
      <c r="K78" s="201"/>
      <c r="L78" s="232"/>
      <c r="M78" s="201"/>
      <c r="N78" s="204"/>
      <c r="O78" s="201"/>
      <c r="P78" s="202"/>
      <c r="Q78" s="201"/>
      <c r="R78" s="204"/>
    </row>
    <row r="79" spans="2:18" x14ac:dyDescent="0.2">
      <c r="G79" s="120"/>
      <c r="H79" s="120"/>
    </row>
    <row r="80" spans="2:18" x14ac:dyDescent="0.2">
      <c r="F80" s="244"/>
      <c r="G80" s="120"/>
      <c r="H80" s="243"/>
      <c r="I80" s="164"/>
    </row>
    <row r="81" spans="5:9" x14ac:dyDescent="0.2">
      <c r="F81" s="164"/>
      <c r="G81" s="120"/>
      <c r="H81" s="58"/>
      <c r="I81" s="164"/>
    </row>
    <row r="82" spans="5:9" x14ac:dyDescent="0.2">
      <c r="G82" s="120"/>
      <c r="H82" s="120"/>
    </row>
    <row r="83" spans="5:9" x14ac:dyDescent="0.2">
      <c r="G83" s="120"/>
      <c r="H83" s="120"/>
    </row>
    <row r="84" spans="5:9" x14ac:dyDescent="0.2">
      <c r="F84" s="244"/>
      <c r="G84" s="120"/>
      <c r="H84" s="243"/>
      <c r="I84" s="164"/>
    </row>
    <row r="85" spans="5:9" x14ac:dyDescent="0.2">
      <c r="F85" s="164"/>
      <c r="G85" s="120"/>
      <c r="H85" s="58"/>
      <c r="I85" s="164"/>
    </row>
    <row r="86" spans="5:9" x14ac:dyDescent="0.2">
      <c r="G86" s="120"/>
      <c r="H86" s="120"/>
    </row>
    <row r="87" spans="5:9" x14ac:dyDescent="0.2">
      <c r="G87" s="120"/>
      <c r="H87" s="120"/>
    </row>
    <row r="88" spans="5:9" x14ac:dyDescent="0.2">
      <c r="F88" s="244"/>
      <c r="G88" s="120"/>
      <c r="H88" s="243"/>
      <c r="I88" s="164"/>
    </row>
    <row r="89" spans="5:9" x14ac:dyDescent="0.2">
      <c r="F89" s="244"/>
      <c r="G89" s="120"/>
      <c r="H89" s="58"/>
      <c r="I89" s="164"/>
    </row>
    <row r="90" spans="5:9" x14ac:dyDescent="0.2">
      <c r="G90" s="120"/>
      <c r="H90" s="120"/>
    </row>
    <row r="91" spans="5:9" x14ac:dyDescent="0.2">
      <c r="G91" s="120"/>
      <c r="H91" s="120"/>
    </row>
    <row r="92" spans="5:9" x14ac:dyDescent="0.2">
      <c r="E92" s="108">
        <v>18806</v>
      </c>
      <c r="F92" s="244">
        <v>0.46992481203007519</v>
      </c>
      <c r="G92" s="120">
        <v>385.10162196060543</v>
      </c>
      <c r="H92" s="243">
        <v>819.49625153216834</v>
      </c>
      <c r="I92" s="164"/>
    </row>
    <row r="93" spans="5:9" x14ac:dyDescent="0.2">
      <c r="E93" s="108">
        <v>17720</v>
      </c>
      <c r="F93" s="244">
        <v>0.53007518796992481</v>
      </c>
      <c r="G93" s="120">
        <v>434.39462957156292</v>
      </c>
      <c r="H93" s="58"/>
      <c r="I93" s="164"/>
    </row>
  </sheetData>
  <customSheetViews>
    <customSheetView guid="{F1F7BD3E-FC2C-462F-A022-5270024FE9F6}" showPageBreaks="1" view="pageBreakPreview">
      <selection activeCell="D31" sqref="D31"/>
      <pageMargins left="1" right="1" top="1" bottom="1" header="0.5" footer="0.45"/>
      <pageSetup scale="54" orientation="portrait" horizontalDpi="300" verticalDpi="300" r:id="rId1"/>
      <headerFooter alignWithMargins="0"/>
    </customSheetView>
    <customSheetView guid="{F4665436-DFC3-47B1-A482-DE3E62B43168}" showPageBreaks="1" printArea="1" hiddenColumns="1" view="pageBreakPreview" showRuler="0">
      <selection activeCell="O55" sqref="O55"/>
      <colBreaks count="1" manualBreakCount="1">
        <brk id="23" min="1" max="58" man="1"/>
      </colBreaks>
      <pageMargins left="1" right="1" top="1" bottom="1" header="0.5" footer="0.45"/>
      <pageSetup scale="72" orientation="portrait" horizontalDpi="300" verticalDpi="300" r:id="rId2"/>
      <headerFooter alignWithMargins="0"/>
    </customSheetView>
    <customSheetView guid="{2C045F60-6AB2-44F0-B91E-AB5C1A883BD2}" showPageBreaks="1" printArea="1" view="pageBreakPreview">
      <selection activeCell="P27" sqref="P27"/>
      <pageMargins left="1" right="1" top="1" bottom="1" header="0.5" footer="0.45"/>
      <pageSetup scale="54" orientation="portrait" horizontalDpi="300" verticalDpi="300" r:id="rId3"/>
      <headerFooter alignWithMargins="0"/>
    </customSheetView>
  </customSheetViews>
  <mergeCells count="1">
    <mergeCell ref="C6:H6"/>
  </mergeCells>
  <phoneticPr fontId="8" type="noConversion"/>
  <pageMargins left="1" right="1" top="1" bottom="1" header="0.5" footer="0.45"/>
  <pageSetup scale="54" orientation="portrait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MSPhotoEd.3" shapeId="7169" r:id="rId7">
          <objectPr defaultSize="0" autoPict="0" r:id="rId8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57150</xdr:colOff>
                <xdr:row>3</xdr:row>
                <xdr:rowOff>57150</xdr:rowOff>
              </to>
            </anchor>
          </objectPr>
        </oleObject>
      </mc:Choice>
      <mc:Fallback>
        <oleObject progId="MSPhotoEd.3" shapeId="7169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.01a</vt:lpstr>
      <vt:lpstr>.01b </vt:lpstr>
      <vt:lpstr>.01c</vt:lpstr>
      <vt:lpstr>.02</vt:lpstr>
      <vt:lpstr>.03a</vt:lpstr>
      <vt:lpstr>.04</vt:lpstr>
      <vt:lpstr>.05</vt:lpstr>
      <vt:lpstr>.03b</vt:lpstr>
      <vt:lpstr>.04a</vt:lpstr>
      <vt:lpstr>h.05</vt:lpstr>
      <vt:lpstr>hc4.01&amp;4.02</vt:lpstr>
      <vt:lpstr>.04b</vt:lpstr>
      <vt:lpstr>.05a</vt:lpstr>
      <vt:lpstr>.05b</vt:lpstr>
      <vt:lpstr>.05c</vt:lpstr>
      <vt:lpstr>.06a</vt:lpstr>
      <vt:lpstr>.06b</vt:lpstr>
      <vt:lpstr>.06c</vt:lpstr>
      <vt:lpstr>.06d</vt:lpstr>
      <vt:lpstr>'.01c'!Print_Area</vt:lpstr>
      <vt:lpstr>'.03b'!Print_Area</vt:lpstr>
      <vt:lpstr>'.04a'!Print_Area</vt:lpstr>
      <vt:lpstr>'.04b'!Print_Area</vt:lpstr>
      <vt:lpstr>'.05a'!Print_Area</vt:lpstr>
      <vt:lpstr>'.05c'!Print_Area</vt:lpstr>
      <vt:lpstr>'.06d'!Print_Area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Employment</dc:subject>
  <dc:creator>Economics &amp; Statistics Office</dc:creator>
  <cp:lastModifiedBy>Administrator</cp:lastModifiedBy>
  <cp:lastPrinted>2015-04-28T19:58:14Z</cp:lastPrinted>
  <dcterms:created xsi:type="dcterms:W3CDTF">2002-08-30T18:40:44Z</dcterms:created>
  <dcterms:modified xsi:type="dcterms:W3CDTF">2016-08-08T16:17:01Z</dcterms:modified>
</cp:coreProperties>
</file>