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embeddings/oleObject2.bin" ContentType="application/vnd.openxmlformats-officedocument.oleObject"/>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embeddings/oleObject4.bin" ContentType="application/vnd.openxmlformats-officedocument.oleObject"/>
  <Override PartName="/xl/drawings/drawing6.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drawings/drawing7.xml" ContentType="application/vnd.openxmlformats-officedocument.drawing+xml"/>
  <Override PartName="/xl/embeddings/oleObject7.bin" ContentType="application/vnd.openxmlformats-officedocument.oleObject"/>
  <Override PartName="/xl/drawings/drawing8.xml" ContentType="application/vnd.openxmlformats-officedocument.drawing+xml"/>
  <Override PartName="/xl/embeddings/oleObject8.bin" ContentType="application/vnd.openxmlformats-officedocument.oleObject"/>
  <Override PartName="/xl/drawings/drawing9.xml" ContentType="application/vnd.openxmlformats-officedocument.drawing+xml"/>
  <Override PartName="/xl/embeddings/oleObject9.bin" ContentType="application/vnd.openxmlformats-officedocument.oleObject"/>
  <Override PartName="/xl/drawings/drawing10.xml" ContentType="application/vnd.openxmlformats-officedocument.drawing+xml"/>
  <Override PartName="/xl/embeddings/oleObject10.bin" ContentType="application/vnd.openxmlformats-officedocument.oleObject"/>
  <Override PartName="/xl/embeddings/oleObject11.bin" ContentType="application/vnd.openxmlformats-officedocument.oleObject"/>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embeddings/oleObject12.bin" ContentType="application/vnd.openxmlformats-officedocument.oleObject"/>
  <Override PartName="/xl/drawings/drawing13.xml" ContentType="application/vnd.openxmlformats-officedocument.drawing+xml"/>
  <Override PartName="/xl/embeddings/oleObject13.bin" ContentType="application/vnd.openxmlformats-officedocument.oleObject"/>
  <Override PartName="/xl/drawings/drawing14.xml" ContentType="application/vnd.openxmlformats-officedocument.drawing+xml"/>
  <Override PartName="/xl/embeddings/oleObject14.bin" ContentType="application/vnd.openxmlformats-officedocument.oleObject"/>
  <Override PartName="/xl/drawings/drawing15.xml" ContentType="application/vnd.openxmlformats-officedocument.drawing+xml"/>
  <Override PartName="/xl/embeddings/oleObject15.bin" ContentType="application/vnd.openxmlformats-officedocument.oleObject"/>
  <Override PartName="/xl/embeddings/oleObject16.bin" ContentType="application/vnd.openxmlformats-officedocument.oleObject"/>
  <Override PartName="/xl/drawings/drawing16.xml" ContentType="application/vnd.openxmlformats-officedocument.drawing+xml"/>
  <Override PartName="/xl/embeddings/oleObject17.bin" ContentType="application/vnd.openxmlformats-officedocument.oleObject"/>
  <Override PartName="/xl/embeddings/oleObject18.bin" ContentType="application/vnd.openxmlformats-officedocument.oleObject"/>
  <Override PartName="/xl/drawings/drawing17.xml" ContentType="application/vnd.openxmlformats-officedocument.drawing+xml"/>
  <Override PartName="/xl/embeddings/oleObject19.bin" ContentType="application/vnd.openxmlformats-officedocument.oleObject"/>
  <Override PartName="/xl/embeddings/oleObject20.bin" ContentType="application/vnd.openxmlformats-officedocument.oleObject"/>
  <Override PartName="/xl/drawings/drawing18.xml" ContentType="application/vnd.openxmlformats-officedocument.drawing+xml"/>
  <Override PartName="/xl/embeddings/oleObject21.bin" ContentType="application/vnd.openxmlformats-officedocument.oleObject"/>
  <Override PartName="/xl/drawings/drawing19.xml" ContentType="application/vnd.openxmlformats-officedocument.drawing+xml"/>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drawings/drawing20.xml" ContentType="application/vnd.openxmlformats-officedocument.drawing+xml"/>
  <Override PartName="/xl/embeddings/oleObject2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5" yWindow="285" windowWidth="12120" windowHeight="7050" tabRatio="891" firstSheet="3" activeTab="3"/>
  </bookViews>
  <sheets>
    <sheet name=".05b (2)" sheetId="25" state="hidden" r:id="rId1"/>
    <sheet name=".0" sheetId="1" state="hidden" r:id="rId2"/>
    <sheet name="Notes" sheetId="2" state="hidden" r:id="rId3"/>
    <sheet name="10.01a" sheetId="3" r:id="rId4"/>
    <sheet name="10.01b" sheetId="4" r:id="rId5"/>
    <sheet name="10.01c" sheetId="5" r:id="rId6"/>
    <sheet name="10.02" sheetId="6" r:id="rId7"/>
    <sheet name="10.03a" sheetId="7" r:id="rId8"/>
    <sheet name=".04" sheetId="8" state="hidden" r:id="rId9"/>
    <sheet name=".05" sheetId="9" state="hidden" r:id="rId10"/>
    <sheet name="10.03b" sheetId="10" r:id="rId11"/>
    <sheet name="10.04" sheetId="11" r:id="rId12"/>
    <sheet name="h.05" sheetId="12" state="hidden" r:id="rId13"/>
    <sheet name="hc4.01&amp;4.02" sheetId="13" state="hidden" r:id="rId14"/>
    <sheet name="10.05a" sheetId="15" r:id="rId15"/>
    <sheet name="10.05b" sheetId="16" r:id="rId16"/>
    <sheet name="10.05c" sheetId="17" r:id="rId17"/>
    <sheet name=".06a" sheetId="18" state="hidden" r:id="rId18"/>
    <sheet name=".06b" sheetId="19" state="hidden" r:id="rId19"/>
    <sheet name="10.06a" sheetId="30" r:id="rId20"/>
    <sheet name="10.06b" sheetId="29" r:id="rId21"/>
    <sheet name="10.06c" sheetId="27" r:id="rId22"/>
    <sheet name="10.06 d &amp; e" sheetId="20" r:id="rId23"/>
  </sheets>
  <externalReferences>
    <externalReference r:id="rId24"/>
  </externalReferences>
  <definedNames>
    <definedName name="_xlnm.Print_Area" localSheetId="3">'10.01a'!$A$1:$M$47</definedName>
    <definedName name="_xlnm.Print_Area" localSheetId="4">'10.01b'!$A$1:$M$49</definedName>
    <definedName name="_xlnm.Print_Area" localSheetId="6">'10.02'!$A$1:$K$69</definedName>
    <definedName name="_xlnm.Print_Area" localSheetId="16">'10.05c'!$A$1:$H$58</definedName>
    <definedName name="_xlnm.Print_Area" localSheetId="22">'10.06 d &amp; e'!$A$1:$O$32</definedName>
    <definedName name="Recover">[1]Macro1!$A$71</definedName>
    <definedName name="TableName">"Dummy"</definedName>
    <definedName name="Z_2C045F60_6AB2_44F0_B91E_AB5C1A883BD2_.wvu.Cols" localSheetId="0" hidden="1">'.05b (2)'!$D:$D</definedName>
    <definedName name="Z_2C045F60_6AB2_44F0_B91E_AB5C1A883BD2_.wvu.Cols" localSheetId="17" hidden="1">'.06a'!$D:$I,'.06a'!$O:$O</definedName>
    <definedName name="Z_2C045F60_6AB2_44F0_B91E_AB5C1A883BD2_.wvu.Cols" localSheetId="18" hidden="1">'.06b'!$D:$J,'.06b'!$Q:$S</definedName>
    <definedName name="Z_2C045F60_6AB2_44F0_B91E_AB5C1A883BD2_.wvu.Cols" localSheetId="3" hidden="1">'10.01a'!$D:$E</definedName>
    <definedName name="Z_2C045F60_6AB2_44F0_B91E_AB5C1A883BD2_.wvu.Cols" localSheetId="4" hidden="1">'10.01b'!$D:$E</definedName>
    <definedName name="Z_2C045F60_6AB2_44F0_B91E_AB5C1A883BD2_.wvu.Cols" localSheetId="7" hidden="1">'10.03a'!$D:$S</definedName>
    <definedName name="Z_2C045F60_6AB2_44F0_B91E_AB5C1A883BD2_.wvu.Cols" localSheetId="10" hidden="1">'10.03b'!$D:$E</definedName>
    <definedName name="Z_2C045F60_6AB2_44F0_B91E_AB5C1A883BD2_.wvu.Cols" localSheetId="14" hidden="1">'10.05a'!$D:$D</definedName>
    <definedName name="Z_2C045F60_6AB2_44F0_B91E_AB5C1A883BD2_.wvu.Cols" localSheetId="15" hidden="1">'10.05b'!#REF!</definedName>
    <definedName name="Z_2C045F60_6AB2_44F0_B91E_AB5C1A883BD2_.wvu.Cols" localSheetId="19" hidden="1">'10.06a'!#REF!,'10.06a'!#REF!</definedName>
    <definedName name="Z_2C045F60_6AB2_44F0_B91E_AB5C1A883BD2_.wvu.Cols" localSheetId="12" hidden="1">h.05!$C:$C,h.05!$H:$K</definedName>
    <definedName name="Z_2C045F60_6AB2_44F0_B91E_AB5C1A883BD2_.wvu.Cols" localSheetId="13" hidden="1">'hc4.01&amp;4.02'!$T:$T</definedName>
    <definedName name="Z_2C045F60_6AB2_44F0_B91E_AB5C1A883BD2_.wvu.Cols" localSheetId="2" hidden="1">Notes!$C:$G,Notes!$J:$N,Notes!$P:$P</definedName>
    <definedName name="Z_2C045F60_6AB2_44F0_B91E_AB5C1A883BD2_.wvu.PrintArea" localSheetId="1" hidden="1">'.0'!$C$1:$U$112</definedName>
    <definedName name="Z_2C045F60_6AB2_44F0_B91E_AB5C1A883BD2_.wvu.PrintArea" localSheetId="17" hidden="1">'.06a'!$B$1:$P$60</definedName>
    <definedName name="Z_2C045F60_6AB2_44F0_B91E_AB5C1A883BD2_.wvu.PrintArea" localSheetId="18" hidden="1">'.06b'!$B$1:$T$44</definedName>
    <definedName name="Z_2C045F60_6AB2_44F0_B91E_AB5C1A883BD2_.wvu.PrintArea" localSheetId="3" hidden="1">'10.01a'!$A$2:$L$48</definedName>
    <definedName name="Z_2C045F60_6AB2_44F0_B91E_AB5C1A883BD2_.wvu.PrintArea" localSheetId="4" hidden="1">'10.01b'!$A$2:$L$42</definedName>
    <definedName name="Z_2C045F60_6AB2_44F0_B91E_AB5C1A883BD2_.wvu.PrintArea" localSheetId="5" hidden="1">'10.01c'!$A$2:$L$101</definedName>
    <definedName name="Z_2C045F60_6AB2_44F0_B91E_AB5C1A883BD2_.wvu.PrintArea" localSheetId="6" hidden="1">'10.02'!$A$1:$K$77</definedName>
    <definedName name="Z_2C045F60_6AB2_44F0_B91E_AB5C1A883BD2_.wvu.PrintArea" localSheetId="7" hidden="1">'10.03a'!$A$1:$Z$58</definedName>
    <definedName name="Z_2C045F60_6AB2_44F0_B91E_AB5C1A883BD2_.wvu.PrintArea" localSheetId="10" hidden="1">'10.03b'!$A$1:$L$58</definedName>
    <definedName name="Z_2C045F60_6AB2_44F0_B91E_AB5C1A883BD2_.wvu.PrintArea" localSheetId="11" hidden="1">'10.04'!$A$2:$I$31</definedName>
    <definedName name="Z_2C045F60_6AB2_44F0_B91E_AB5C1A883BD2_.wvu.PrintArea" localSheetId="14" hidden="1">'10.05a'!$A$2:$I$54</definedName>
    <definedName name="Z_2C045F60_6AB2_44F0_B91E_AB5C1A883BD2_.wvu.PrintArea" localSheetId="16" hidden="1">'10.05c'!$A$2:$H$58</definedName>
    <definedName name="Z_2C045F60_6AB2_44F0_B91E_AB5C1A883BD2_.wvu.PrintArea" localSheetId="22" hidden="1">'10.06 d &amp; e'!$A$1:$H$20</definedName>
    <definedName name="Z_2C045F60_6AB2_44F0_B91E_AB5C1A883BD2_.wvu.PrintArea" localSheetId="19" hidden="1">'10.06a'!$C$1:$H$58</definedName>
    <definedName name="Z_2C045F60_6AB2_44F0_B91E_AB5C1A883BD2_.wvu.PrintArea" localSheetId="13" hidden="1">'hc4.01&amp;4.02'!$A$136:$D$144</definedName>
    <definedName name="Z_2C045F60_6AB2_44F0_B91E_AB5C1A883BD2_.wvu.PrintArea" localSheetId="2" hidden="1">Notes!$A$2:$Z$31</definedName>
    <definedName name="Z_2C045F60_6AB2_44F0_B91E_AB5C1A883BD2_.wvu.Rows" localSheetId="8" hidden="1">'.04'!$3:$23,'.04'!$25:$45,'.04'!$47:$68</definedName>
    <definedName name="Z_2C045F60_6AB2_44F0_B91E_AB5C1A883BD2_.wvu.Rows" localSheetId="17" hidden="1">'.06a'!$26:$28,'.06a'!$45:$48</definedName>
    <definedName name="Z_2C045F60_6AB2_44F0_B91E_AB5C1A883BD2_.wvu.Rows" localSheetId="18" hidden="1">'.06b'!$27:$27</definedName>
    <definedName name="Z_2C045F60_6AB2_44F0_B91E_AB5C1A883BD2_.wvu.Rows" localSheetId="5" hidden="1">'10.01c'!$3:$4,'10.01c'!$11:$21,'10.01c'!$23:$27</definedName>
    <definedName name="Z_2C045F60_6AB2_44F0_B91E_AB5C1A883BD2_.wvu.Rows" localSheetId="6" hidden="1">'10.02'!$10:$28</definedName>
    <definedName name="Z_2C045F60_6AB2_44F0_B91E_AB5C1A883BD2_.wvu.Rows" localSheetId="19" hidden="1">'10.06a'!$26:$26,'10.06a'!$43:$46</definedName>
    <definedName name="Z_2C045F60_6AB2_44F0_B91E_AB5C1A883BD2_.wvu.Rows" localSheetId="13" hidden="1">'hc4.01&amp;4.02'!$7:$12,'hc4.01&amp;4.02'!$20:$22,'hc4.01&amp;4.02'!$24:$26,'hc4.01&amp;4.02'!$28:$30,'hc4.01&amp;4.02'!$32:$34,'hc4.01&amp;4.02'!$36:$37,'hc4.01&amp;4.02'!$40:$42,'hc4.01&amp;4.02'!$44:$46,'hc4.01&amp;4.02'!$48:$50,'hc4.01&amp;4.02'!$52:$54,'hc4.01&amp;4.02'!$56:$57,'hc4.01&amp;4.02'!$60:$61,'hc4.01&amp;4.02'!$98:$99,'hc4.01&amp;4.02'!$104:$105</definedName>
    <definedName name="Z_F1F7BD3E_FC2C_462F_A022_5270024FE9F6_.wvu.Cols" localSheetId="7" hidden="1">'10.03a'!$D:$S</definedName>
    <definedName name="Z_F1F7BD3E_FC2C_462F_A022_5270024FE9F6_.wvu.Cols" localSheetId="10" hidden="1">'10.03b'!$D:$E</definedName>
    <definedName name="Z_F1F7BD3E_FC2C_462F_A022_5270024FE9F6_.wvu.PrintArea" localSheetId="22" hidden="1">'10.06 d &amp; e'!$A$1:$J$18</definedName>
    <definedName name="Z_F4665436_DFC3_47B1_A482_DE3E62B43168_.wvu.Cols" localSheetId="4" hidden="1">'10.01b'!#REF!</definedName>
    <definedName name="Z_F4665436_DFC3_47B1_A482_DE3E62B43168_.wvu.Cols" localSheetId="7" hidden="1">'10.03a'!$D:$G,'10.03a'!#REF!,'10.03a'!#REF!</definedName>
    <definedName name="Z_F4665436_DFC3_47B1_A482_DE3E62B43168_.wvu.Cols" localSheetId="11" hidden="1">'10.04'!#REF!,'10.04'!#REF!,'10.04'!#REF!</definedName>
    <definedName name="Z_F4665436_DFC3_47B1_A482_DE3E62B43168_.wvu.Cols" localSheetId="12" hidden="1">h.05!$C:$C,h.05!$H:$K</definedName>
    <definedName name="Z_F4665436_DFC3_47B1_A482_DE3E62B43168_.wvu.Cols" localSheetId="13" hidden="1">'hc4.01&amp;4.02'!$T:$T</definedName>
    <definedName name="Z_F4665436_DFC3_47B1_A482_DE3E62B43168_.wvu.Cols" localSheetId="2" hidden="1">Notes!$C:$N,Notes!$P:$P</definedName>
    <definedName name="Z_F4665436_DFC3_47B1_A482_DE3E62B43168_.wvu.PrintArea" localSheetId="1" hidden="1">'.0'!$C$1:$U$112</definedName>
    <definedName name="Z_F4665436_DFC3_47B1_A482_DE3E62B43168_.wvu.PrintArea" localSheetId="4" hidden="1">'10.01b'!$B$2:$H$49</definedName>
    <definedName name="Z_F4665436_DFC3_47B1_A482_DE3E62B43168_.wvu.PrintArea" localSheetId="5" hidden="1">'10.01c'!$B$2:$K$102</definedName>
    <definedName name="Z_F4665436_DFC3_47B1_A482_DE3E62B43168_.wvu.PrintArea" localSheetId="7" hidden="1">'10.03a'!$B$2:$S$58</definedName>
    <definedName name="Z_F4665436_DFC3_47B1_A482_DE3E62B43168_.wvu.PrintArea" localSheetId="11" hidden="1">'10.04'!$B$2:$D$24</definedName>
    <definedName name="Z_F4665436_DFC3_47B1_A482_DE3E62B43168_.wvu.PrintArea" localSheetId="14" hidden="1">'10.05a'!$B$2:$H$54</definedName>
    <definedName name="Z_F4665436_DFC3_47B1_A482_DE3E62B43168_.wvu.PrintArea" localSheetId="16" hidden="1">'10.05c'!$B$2:$G$58</definedName>
    <definedName name="Z_F4665436_DFC3_47B1_A482_DE3E62B43168_.wvu.PrintArea" localSheetId="13" hidden="1">'hc4.01&amp;4.02'!$A$136:$D$144</definedName>
    <definedName name="Z_F4665436_DFC3_47B1_A482_DE3E62B43168_.wvu.PrintArea" localSheetId="2" hidden="1">Notes!$A$2:$Z$31</definedName>
    <definedName name="Z_F4665436_DFC3_47B1_A482_DE3E62B43168_.wvu.Rows" localSheetId="8" hidden="1">'.04'!$3:$23,'.04'!$25:$45,'.04'!$47:$68</definedName>
    <definedName name="Z_F4665436_DFC3_47B1_A482_DE3E62B43168_.wvu.Rows" localSheetId="4" hidden="1">'10.01b'!#REF!</definedName>
    <definedName name="Z_F4665436_DFC3_47B1_A482_DE3E62B43168_.wvu.Rows" localSheetId="13" hidden="1">'hc4.01&amp;4.02'!$7:$12,'hc4.01&amp;4.02'!$20:$22,'hc4.01&amp;4.02'!$24:$26,'hc4.01&amp;4.02'!$28:$30,'hc4.01&amp;4.02'!$32:$34,'hc4.01&amp;4.02'!$36:$37,'hc4.01&amp;4.02'!$40:$42,'hc4.01&amp;4.02'!$44:$46,'hc4.01&amp;4.02'!$48:$50,'hc4.01&amp;4.02'!$52:$54,'hc4.01&amp;4.02'!$56:$57,'hc4.01&amp;4.02'!$60:$61,'hc4.01&amp;4.02'!$98:$99,'hc4.01&amp;4.02'!$104:$105</definedName>
  </definedNames>
  <calcPr calcId="145621"/>
  <customWorkbookViews>
    <customWorkbookView name="Administrator - Personal View" guid="{F1F7BD3E-FC2C-462F-A022-5270024FE9F6}" mergeInterval="0" personalView="1" maximized="1" windowWidth="1239" windowHeight="714" tabRatio="932" activeSheetId="20"/>
    <customWorkbookView name="theodore_eu - Personal View" guid="{F4665436-DFC3-47B1-A482-DE3E62B43168}" mergeInterval="0" personalView="1" maximized="1" windowWidth="1676" windowHeight="825" activeSheetId="4"/>
    <customWorkbookView name="Travis_eu - Personal View" guid="{2C045F60-6AB2-44F0-B91E-AB5C1A883BD2}" mergeInterval="0" personalView="1" maximized="1" windowWidth="944" windowHeight="757" tabRatio="932" activeSheetId="11"/>
  </customWorkbookViews>
</workbook>
</file>

<file path=xl/calcChain.xml><?xml version="1.0" encoding="utf-8"?>
<calcChain xmlns="http://schemas.openxmlformats.org/spreadsheetml/2006/main">
  <c r="G35" i="30" l="1"/>
  <c r="F35" i="30"/>
  <c r="E35" i="30"/>
  <c r="D35" i="30"/>
  <c r="G28" i="30"/>
  <c r="F28" i="30"/>
  <c r="E28" i="30"/>
  <c r="D28" i="30"/>
  <c r="G15" i="30"/>
  <c r="G13" i="30" s="1"/>
  <c r="F15" i="30"/>
  <c r="D15" i="30"/>
  <c r="D13" i="30" s="1"/>
  <c r="E13" i="30"/>
  <c r="C36" i="29" l="1"/>
  <c r="C35" i="29"/>
  <c r="C34" i="29"/>
  <c r="C33" i="29"/>
  <c r="C32" i="29"/>
  <c r="E31" i="29"/>
  <c r="D31" i="29"/>
  <c r="C31" i="29"/>
  <c r="C29" i="29"/>
  <c r="C28" i="29"/>
  <c r="C27" i="29"/>
  <c r="C26" i="29"/>
  <c r="E25" i="29"/>
  <c r="D25" i="29"/>
  <c r="C25" i="29"/>
  <c r="C24" i="29"/>
  <c r="C23" i="29"/>
  <c r="C22" i="29"/>
  <c r="C21" i="29"/>
  <c r="C20" i="29"/>
  <c r="E19" i="29"/>
  <c r="D19" i="29"/>
  <c r="C18" i="29"/>
  <c r="C17" i="29"/>
  <c r="C16" i="29"/>
  <c r="E15" i="29"/>
  <c r="C19" i="29" l="1"/>
  <c r="C15" i="29" s="1"/>
  <c r="D15" i="29"/>
  <c r="F51" i="20" l="1"/>
  <c r="E51" i="20"/>
  <c r="D51" i="20"/>
  <c r="G15" i="20" l="1"/>
  <c r="F15" i="20"/>
  <c r="E15" i="20"/>
  <c r="C37" i="27" l="1"/>
  <c r="C36" i="27"/>
  <c r="C35" i="27"/>
  <c r="C34" i="27"/>
  <c r="C33" i="27"/>
  <c r="C32" i="27"/>
  <c r="C28" i="27"/>
  <c r="C27" i="27"/>
  <c r="C23" i="27"/>
  <c r="C22" i="27"/>
  <c r="C21" i="27"/>
  <c r="C20" i="27"/>
  <c r="C19" i="27"/>
  <c r="C18" i="27"/>
  <c r="C17" i="27"/>
  <c r="C16" i="27"/>
  <c r="E13" i="27"/>
  <c r="D13" i="27"/>
  <c r="C13" i="27" s="1"/>
  <c r="E77" i="5" l="1"/>
  <c r="H32" i="16" l="1"/>
  <c r="I34" i="25"/>
  <c r="H34" i="25"/>
  <c r="F34" i="25"/>
  <c r="D24" i="25"/>
  <c r="J25" i="4" l="1"/>
  <c r="J21" i="4"/>
  <c r="J17" i="4"/>
  <c r="J13" i="4"/>
  <c r="J27" i="4"/>
  <c r="J23" i="4"/>
  <c r="J19" i="4"/>
  <c r="J15" i="4"/>
  <c r="J11" i="4"/>
  <c r="J28" i="3"/>
  <c r="J24" i="3"/>
  <c r="J20" i="3"/>
  <c r="J16" i="3"/>
  <c r="J35" i="4" l="1"/>
  <c r="H79" i="5"/>
  <c r="J79" i="5" s="1"/>
  <c r="H80" i="5"/>
  <c r="J80" i="5" s="1"/>
  <c r="H81" i="5"/>
  <c r="I81" i="5" s="1"/>
  <c r="H82" i="5"/>
  <c r="H83" i="5"/>
  <c r="J83" i="5" s="1"/>
  <c r="H78" i="5"/>
  <c r="I78" i="5" s="1"/>
  <c r="I82" i="5"/>
  <c r="I80" i="5"/>
  <c r="G77" i="5"/>
  <c r="F77" i="5"/>
  <c r="L29" i="4"/>
  <c r="L25" i="4"/>
  <c r="L21" i="4"/>
  <c r="L17" i="4"/>
  <c r="L13" i="4"/>
  <c r="L33" i="4" s="1"/>
  <c r="L31" i="4"/>
  <c r="L32" i="4"/>
  <c r="L35" i="4"/>
  <c r="L36" i="4"/>
  <c r="J81" i="5" l="1"/>
  <c r="I79" i="5"/>
  <c r="I83" i="5"/>
  <c r="J78" i="5"/>
  <c r="J82" i="5"/>
  <c r="H77" i="5"/>
  <c r="J77" i="5" s="1"/>
  <c r="L37" i="4"/>
  <c r="I77" i="5" l="1"/>
  <c r="H27" i="4"/>
  <c r="H23" i="4"/>
  <c r="H19" i="4"/>
  <c r="H15" i="4"/>
  <c r="H11" i="4"/>
  <c r="H38" i="3"/>
  <c r="H37" i="3"/>
  <c r="H34" i="3"/>
  <c r="H33" i="3"/>
  <c r="H28" i="3"/>
  <c r="H24" i="3"/>
  <c r="H20" i="3"/>
  <c r="H16" i="3"/>
  <c r="H32" i="3" s="1"/>
  <c r="H12" i="3"/>
  <c r="E34" i="6"/>
  <c r="E33" i="6"/>
  <c r="E32" i="6"/>
  <c r="E31" i="6"/>
  <c r="H63" i="5"/>
  <c r="J63" i="5" s="1"/>
  <c r="H64" i="5"/>
  <c r="J64" i="5" s="1"/>
  <c r="H65" i="5"/>
  <c r="H66" i="5"/>
  <c r="J66" i="5" s="1"/>
  <c r="H67" i="5"/>
  <c r="J67" i="5" s="1"/>
  <c r="J65" i="5"/>
  <c r="E30" i="6" l="1"/>
  <c r="H36" i="3"/>
  <c r="G32" i="16"/>
  <c r="H75" i="5" l="1"/>
  <c r="J75" i="5" s="1"/>
  <c r="H74" i="5"/>
  <c r="J74" i="5" s="1"/>
  <c r="H73" i="5"/>
  <c r="J73" i="5" s="1"/>
  <c r="H72" i="5"/>
  <c r="J72" i="5" s="1"/>
  <c r="H71" i="5"/>
  <c r="J71" i="5" s="1"/>
  <c r="H70" i="5"/>
  <c r="J70" i="5" s="1"/>
  <c r="G69" i="5"/>
  <c r="F69" i="5"/>
  <c r="E69" i="5"/>
  <c r="K35" i="4"/>
  <c r="K36" i="4"/>
  <c r="K31" i="4"/>
  <c r="K32" i="4"/>
  <c r="K29" i="4"/>
  <c r="K25" i="4"/>
  <c r="K21" i="4"/>
  <c r="K17" i="4"/>
  <c r="K13" i="4"/>
  <c r="K33" i="4" l="1"/>
  <c r="I73" i="5"/>
  <c r="I71" i="5"/>
  <c r="I75" i="5"/>
  <c r="K37" i="4"/>
  <c r="I70" i="5"/>
  <c r="I72" i="5"/>
  <c r="I74" i="5"/>
  <c r="H69" i="5"/>
  <c r="J69" i="5" s="1"/>
  <c r="I69" i="5" l="1"/>
  <c r="F32" i="16"/>
  <c r="H35" i="5" l="1"/>
  <c r="J35" i="5" s="1"/>
  <c r="H34" i="5"/>
  <c r="J34" i="5" s="1"/>
  <c r="H33" i="5"/>
  <c r="J33" i="5" s="1"/>
  <c r="H32" i="5"/>
  <c r="J32" i="5" s="1"/>
  <c r="H31" i="5"/>
  <c r="J31" i="5" s="1"/>
  <c r="H30" i="5"/>
  <c r="J30" i="5" s="1"/>
  <c r="G29" i="5"/>
  <c r="F29" i="5"/>
  <c r="E29" i="5"/>
  <c r="H62" i="5"/>
  <c r="J62" i="5" s="1"/>
  <c r="F61" i="5"/>
  <c r="E61" i="5"/>
  <c r="H59" i="5"/>
  <c r="J59" i="5" s="1"/>
  <c r="H58" i="5"/>
  <c r="J58" i="5" s="1"/>
  <c r="H57" i="5"/>
  <c r="J57" i="5" s="1"/>
  <c r="H56" i="5"/>
  <c r="J56" i="5" s="1"/>
  <c r="H55" i="5"/>
  <c r="J55" i="5" s="1"/>
  <c r="H54" i="5"/>
  <c r="J54" i="5" s="1"/>
  <c r="G53" i="5"/>
  <c r="F53" i="5"/>
  <c r="E53" i="5"/>
  <c r="I51" i="5"/>
  <c r="I47" i="5"/>
  <c r="I48" i="5"/>
  <c r="J48" i="5"/>
  <c r="I49" i="5"/>
  <c r="I50" i="5"/>
  <c r="J50" i="5"/>
  <c r="J46" i="5"/>
  <c r="E45" i="5"/>
  <c r="G45" i="5"/>
  <c r="F45" i="5"/>
  <c r="F37" i="5"/>
  <c r="G37" i="5"/>
  <c r="E37" i="5"/>
  <c r="H43" i="5"/>
  <c r="I43" i="5" s="1"/>
  <c r="H39" i="5"/>
  <c r="H40" i="5"/>
  <c r="I40" i="5" s="1"/>
  <c r="H41" i="5"/>
  <c r="J41" i="5" s="1"/>
  <c r="H42" i="5"/>
  <c r="I42" i="5" s="1"/>
  <c r="H38" i="5"/>
  <c r="H29" i="5" l="1"/>
  <c r="H37" i="5"/>
  <c r="H61" i="5"/>
  <c r="I61" i="5" s="1"/>
  <c r="J40" i="5"/>
  <c r="J39" i="5"/>
  <c r="I39" i="5"/>
  <c r="J29" i="5"/>
  <c r="I30" i="5"/>
  <c r="I34" i="5"/>
  <c r="I32" i="5"/>
  <c r="I29" i="5"/>
  <c r="I31" i="5"/>
  <c r="I33" i="5"/>
  <c r="I35" i="5"/>
  <c r="I62" i="5"/>
  <c r="I66" i="5"/>
  <c r="I64" i="5"/>
  <c r="J61" i="5"/>
  <c r="I56" i="5"/>
  <c r="I63" i="5"/>
  <c r="I65" i="5"/>
  <c r="I67" i="5"/>
  <c r="H53" i="5"/>
  <c r="J53" i="5" s="1"/>
  <c r="I54" i="5"/>
  <c r="I58" i="5"/>
  <c r="I55" i="5"/>
  <c r="I57" i="5"/>
  <c r="I59" i="5"/>
  <c r="J51" i="5"/>
  <c r="J49" i="5"/>
  <c r="J47" i="5"/>
  <c r="H45" i="5"/>
  <c r="I46" i="5"/>
  <c r="I45" i="5"/>
  <c r="I41" i="5"/>
  <c r="J43" i="5"/>
  <c r="J42" i="5"/>
  <c r="J32" i="3"/>
  <c r="J33" i="3"/>
  <c r="J34" i="3"/>
  <c r="J36" i="3"/>
  <c r="J37" i="3"/>
  <c r="J38" i="3"/>
  <c r="I32" i="3"/>
  <c r="J31" i="4"/>
  <c r="J32" i="4"/>
  <c r="J33" i="4"/>
  <c r="J36" i="4"/>
  <c r="J37" i="4"/>
  <c r="I33" i="3"/>
  <c r="I34" i="3"/>
  <c r="C7" i="11"/>
  <c r="T10" i="7"/>
  <c r="S11" i="7"/>
  <c r="F22" i="10"/>
  <c r="F21" i="10"/>
  <c r="F12" i="10"/>
  <c r="S43" i="7"/>
  <c r="S35" i="7"/>
  <c r="S31" i="7"/>
  <c r="S19" i="7"/>
  <c r="T43" i="7"/>
  <c r="T35" i="7"/>
  <c r="T31" i="7"/>
  <c r="T14" i="7"/>
  <c r="T23" i="7"/>
  <c r="T27" i="7"/>
  <c r="T39" i="7"/>
  <c r="T51" i="7"/>
  <c r="T19" i="7"/>
  <c r="J45" i="5"/>
  <c r="I37" i="4"/>
  <c r="I36" i="4"/>
  <c r="I33" i="4"/>
  <c r="I32" i="4"/>
  <c r="I38" i="3"/>
  <c r="I37" i="3"/>
  <c r="I35" i="4"/>
  <c r="I31" i="4"/>
  <c r="I36" i="3"/>
  <c r="D32" i="16"/>
  <c r="F11" i="15"/>
  <c r="G11" i="15"/>
  <c r="H11" i="15"/>
  <c r="E15" i="15"/>
  <c r="E11" i="15"/>
  <c r="D21" i="15"/>
  <c r="D11" i="15"/>
  <c r="E21" i="15"/>
  <c r="H42" i="18"/>
  <c r="G42" i="18"/>
  <c r="F42" i="18"/>
  <c r="E42" i="18"/>
  <c r="N37" i="18"/>
  <c r="M37" i="18"/>
  <c r="L37" i="18"/>
  <c r="K37" i="18"/>
  <c r="K13" i="18" s="1"/>
  <c r="I37" i="18"/>
  <c r="H35" i="18"/>
  <c r="H13" i="18" s="1"/>
  <c r="G35" i="18"/>
  <c r="F35" i="18"/>
  <c r="F13" i="18" s="1"/>
  <c r="E35" i="18"/>
  <c r="N30" i="18"/>
  <c r="N13" i="18" s="1"/>
  <c r="M30" i="18"/>
  <c r="L30" i="18"/>
  <c r="K30" i="18"/>
  <c r="I30" i="18"/>
  <c r="N15" i="18"/>
  <c r="M15" i="18"/>
  <c r="K15" i="18"/>
  <c r="I15" i="18"/>
  <c r="L13" i="18"/>
  <c r="I13" i="18"/>
  <c r="G13" i="18"/>
  <c r="E13" i="18"/>
  <c r="K34" i="19"/>
  <c r="K33" i="19"/>
  <c r="K32" i="19"/>
  <c r="K31" i="19"/>
  <c r="K30" i="19"/>
  <c r="M29" i="19"/>
  <c r="L29" i="19"/>
  <c r="K29" i="19"/>
  <c r="J29" i="19"/>
  <c r="I29" i="19"/>
  <c r="H29" i="19"/>
  <c r="K26" i="19"/>
  <c r="K25" i="19"/>
  <c r="K24" i="19"/>
  <c r="K23" i="19" s="1"/>
  <c r="M23" i="19"/>
  <c r="L23" i="19"/>
  <c r="J23" i="19"/>
  <c r="I23" i="19"/>
  <c r="H23" i="19"/>
  <c r="K21" i="19"/>
  <c r="H21" i="19"/>
  <c r="K20" i="19"/>
  <c r="H20" i="19"/>
  <c r="K19" i="19"/>
  <c r="H19" i="19"/>
  <c r="K18" i="19"/>
  <c r="H18" i="19"/>
  <c r="H17" i="19"/>
  <c r="H13" i="19" s="1"/>
  <c r="H11" i="19" s="1"/>
  <c r="U11" i="19" s="1"/>
  <c r="M17" i="19"/>
  <c r="L17" i="19"/>
  <c r="K17" i="19" s="1"/>
  <c r="J17" i="19"/>
  <c r="I17" i="19"/>
  <c r="I13" i="19" s="1"/>
  <c r="J13" i="19"/>
  <c r="J11" i="19" s="1"/>
  <c r="K16" i="19"/>
  <c r="K15" i="19"/>
  <c r="K14" i="19"/>
  <c r="M13" i="19"/>
  <c r="H17" i="5"/>
  <c r="G17" i="5"/>
  <c r="F23" i="5"/>
  <c r="G23" i="5"/>
  <c r="H23" i="5"/>
  <c r="F52" i="10"/>
  <c r="E52" i="10"/>
  <c r="E44" i="10"/>
  <c r="E40" i="10"/>
  <c r="E36" i="10"/>
  <c r="E32" i="10"/>
  <c r="E28" i="10"/>
  <c r="E24" i="10"/>
  <c r="E20" i="10"/>
  <c r="E15" i="10"/>
  <c r="E13" i="10"/>
  <c r="E12" i="10"/>
  <c r="F13" i="10"/>
  <c r="D12" i="10"/>
  <c r="D13" i="10"/>
  <c r="D52" i="10"/>
  <c r="F44" i="10"/>
  <c r="D44" i="10"/>
  <c r="F40" i="10"/>
  <c r="D40" i="10"/>
  <c r="F36" i="10"/>
  <c r="D36" i="10"/>
  <c r="F32" i="10"/>
  <c r="D32" i="10"/>
  <c r="F28" i="10"/>
  <c r="D28" i="10"/>
  <c r="F24" i="10"/>
  <c r="F20" i="10"/>
  <c r="D20" i="10"/>
  <c r="F15" i="10"/>
  <c r="F11" i="10" s="1"/>
  <c r="D15" i="10"/>
  <c r="D34" i="3"/>
  <c r="E34" i="3"/>
  <c r="F34" i="3"/>
  <c r="G34" i="3"/>
  <c r="D33" i="3"/>
  <c r="E33" i="3"/>
  <c r="F33" i="3"/>
  <c r="G33" i="3"/>
  <c r="D33" i="4"/>
  <c r="E33" i="4"/>
  <c r="F33" i="4"/>
  <c r="G33" i="4"/>
  <c r="D32" i="4"/>
  <c r="E32" i="4"/>
  <c r="F32" i="4"/>
  <c r="G32" i="4"/>
  <c r="G15" i="4"/>
  <c r="D15" i="4"/>
  <c r="E15" i="4"/>
  <c r="F15" i="4"/>
  <c r="E11" i="10"/>
  <c r="D24" i="10"/>
  <c r="D11" i="10"/>
  <c r="F11" i="4"/>
  <c r="G11" i="4"/>
  <c r="G31" i="4"/>
  <c r="E11" i="4"/>
  <c r="E31" i="4"/>
  <c r="D11" i="4"/>
  <c r="D31" i="4"/>
  <c r="D38" i="3"/>
  <c r="E38" i="3"/>
  <c r="F38" i="3"/>
  <c r="G38" i="3"/>
  <c r="D37" i="3"/>
  <c r="E37" i="3"/>
  <c r="F37" i="3"/>
  <c r="G37" i="3"/>
  <c r="D24" i="3"/>
  <c r="E24" i="3"/>
  <c r="F24" i="3"/>
  <c r="G24" i="3"/>
  <c r="D20" i="3"/>
  <c r="E20" i="3"/>
  <c r="F20" i="3"/>
  <c r="G20" i="3"/>
  <c r="D12" i="3"/>
  <c r="E12" i="3"/>
  <c r="F12" i="3"/>
  <c r="G12" i="3"/>
  <c r="D16" i="3"/>
  <c r="D32" i="3" s="1"/>
  <c r="E16" i="3"/>
  <c r="E32" i="3"/>
  <c r="F16" i="3"/>
  <c r="F32" i="3"/>
  <c r="G16" i="3"/>
  <c r="G32" i="3"/>
  <c r="G28" i="3"/>
  <c r="F28" i="3"/>
  <c r="E28" i="3"/>
  <c r="D28" i="3"/>
  <c r="J24" i="5"/>
  <c r="J25" i="5"/>
  <c r="J26" i="5"/>
  <c r="J27" i="5"/>
  <c r="J38" i="5"/>
  <c r="J18" i="5"/>
  <c r="J19" i="5"/>
  <c r="J20" i="5"/>
  <c r="J21" i="5"/>
  <c r="I18" i="5"/>
  <c r="I19" i="5"/>
  <c r="I20" i="5"/>
  <c r="I21" i="5"/>
  <c r="I24" i="5"/>
  <c r="I25" i="5"/>
  <c r="I26" i="5"/>
  <c r="I27" i="5"/>
  <c r="I38" i="5"/>
  <c r="G36" i="3"/>
  <c r="E36" i="3"/>
  <c r="F36" i="3"/>
  <c r="D36" i="3"/>
  <c r="S12" i="7"/>
  <c r="E37" i="4"/>
  <c r="E36" i="4"/>
  <c r="D27" i="4"/>
  <c r="E27" i="4"/>
  <c r="F27" i="4"/>
  <c r="G27" i="4"/>
  <c r="F23" i="4"/>
  <c r="G23" i="4"/>
  <c r="J52" i="17"/>
  <c r="R44" i="7"/>
  <c r="R45" i="7"/>
  <c r="R28" i="7"/>
  <c r="R29" i="7"/>
  <c r="R24" i="7"/>
  <c r="R25" i="7"/>
  <c r="S14" i="7"/>
  <c r="S39" i="7"/>
  <c r="S51" i="7"/>
  <c r="R51" i="7"/>
  <c r="R39" i="7"/>
  <c r="R35" i="7"/>
  <c r="R31" i="7"/>
  <c r="R19" i="7"/>
  <c r="R14" i="7"/>
  <c r="S23" i="7"/>
  <c r="J18" i="17"/>
  <c r="J26" i="17" s="1"/>
  <c r="J19" i="17"/>
  <c r="J20" i="17"/>
  <c r="J23" i="17"/>
  <c r="J24" i="17"/>
  <c r="J25" i="17"/>
  <c r="E11" i="5"/>
  <c r="F11" i="5"/>
  <c r="G11" i="5"/>
  <c r="E17" i="5"/>
  <c r="I17" i="5" s="1"/>
  <c r="F17" i="5"/>
  <c r="J17" i="5" s="1"/>
  <c r="D7" i="13"/>
  <c r="E7" i="13"/>
  <c r="G7" i="13"/>
  <c r="H7" i="13"/>
  <c r="H8" i="13"/>
  <c r="H9" i="13"/>
  <c r="H10" i="13"/>
  <c r="H11" i="13"/>
  <c r="D13" i="13"/>
  <c r="E13" i="13"/>
  <c r="H13" i="13"/>
  <c r="H14" i="13"/>
  <c r="U14" i="13"/>
  <c r="Y14" i="13"/>
  <c r="H15" i="13"/>
  <c r="Y15" i="13"/>
  <c r="H16" i="13"/>
  <c r="Y16" i="13"/>
  <c r="H17" i="13"/>
  <c r="E19" i="13"/>
  <c r="Y19" i="13"/>
  <c r="D20" i="13"/>
  <c r="E20" i="13"/>
  <c r="Y20" i="13"/>
  <c r="D21" i="13"/>
  <c r="E21" i="13"/>
  <c r="Y21" i="13"/>
  <c r="Y22" i="13"/>
  <c r="D23" i="13"/>
  <c r="Y23" i="13"/>
  <c r="G24" i="13"/>
  <c r="G20" i="13"/>
  <c r="H20" i="13" s="1"/>
  <c r="Y24" i="13"/>
  <c r="G25" i="13"/>
  <c r="H25" i="13"/>
  <c r="Y25" i="13"/>
  <c r="Y26" i="13"/>
  <c r="D27" i="13"/>
  <c r="H27" i="13"/>
  <c r="Y27" i="13"/>
  <c r="H28" i="13"/>
  <c r="Y28" i="13"/>
  <c r="H29" i="13"/>
  <c r="Y29" i="13"/>
  <c r="Y30" i="13"/>
  <c r="D31" i="13"/>
  <c r="H31" i="13"/>
  <c r="H32" i="13"/>
  <c r="Y32" i="13"/>
  <c r="H33" i="13"/>
  <c r="Y33" i="13"/>
  <c r="Y34" i="13"/>
  <c r="D35" i="13"/>
  <c r="H35" i="13" s="1"/>
  <c r="H36" i="13"/>
  <c r="Y36" i="13"/>
  <c r="H37" i="13"/>
  <c r="Y37" i="13"/>
  <c r="Y38" i="13"/>
  <c r="E39" i="13"/>
  <c r="Y39" i="13"/>
  <c r="D40" i="13"/>
  <c r="E40" i="13"/>
  <c r="G40" i="13"/>
  <c r="H40" i="13"/>
  <c r="Y40" i="13"/>
  <c r="D41" i="13"/>
  <c r="E41" i="13"/>
  <c r="G41" i="13"/>
  <c r="H41" i="13" s="1"/>
  <c r="Y41" i="13"/>
  <c r="Y42" i="13"/>
  <c r="D43" i="13"/>
  <c r="H43" i="13" s="1"/>
  <c r="Y43" i="13"/>
  <c r="H44" i="13"/>
  <c r="Y44" i="13"/>
  <c r="H45" i="13"/>
  <c r="Y45" i="13"/>
  <c r="Y46" i="13"/>
  <c r="D47" i="13"/>
  <c r="H47" i="13" s="1"/>
  <c r="H48" i="13"/>
  <c r="Y48" i="13"/>
  <c r="H49" i="13"/>
  <c r="Y49" i="13"/>
  <c r="Y50" i="13"/>
  <c r="G51" i="13"/>
  <c r="D51" i="13"/>
  <c r="H52" i="13"/>
  <c r="Y52" i="13"/>
  <c r="H53" i="13"/>
  <c r="Y53" i="13"/>
  <c r="Y54" i="13"/>
  <c r="D55" i="13"/>
  <c r="H55" i="13" s="1"/>
  <c r="Y55" i="13"/>
  <c r="H56" i="13"/>
  <c r="Y56" i="13"/>
  <c r="H57" i="13"/>
  <c r="Y57" i="13"/>
  <c r="Y58" i="13"/>
  <c r="Y59" i="13"/>
  <c r="D62" i="13"/>
  <c r="H62" i="13"/>
  <c r="D63" i="13"/>
  <c r="H63" i="13"/>
  <c r="E65" i="13"/>
  <c r="G65" i="13"/>
  <c r="Y65" i="13"/>
  <c r="Y66" i="13"/>
  <c r="D68" i="13"/>
  <c r="H68" i="13"/>
  <c r="Y68" i="13"/>
  <c r="Y69" i="13"/>
  <c r="D71" i="13"/>
  <c r="H71" i="13"/>
  <c r="Y71" i="13"/>
  <c r="Y72" i="13"/>
  <c r="E84" i="13"/>
  <c r="G84" i="13"/>
  <c r="D85" i="13"/>
  <c r="H85" i="13"/>
  <c r="D86" i="13"/>
  <c r="H86" i="13"/>
  <c r="E88" i="13"/>
  <c r="G88" i="13"/>
  <c r="D89" i="13"/>
  <c r="H89" i="13"/>
  <c r="D90" i="13"/>
  <c r="H90" i="13"/>
  <c r="E92" i="13"/>
  <c r="G92" i="13"/>
  <c r="D93" i="13"/>
  <c r="H93" i="13"/>
  <c r="D94" i="13"/>
  <c r="H94" i="13"/>
  <c r="H97" i="13"/>
  <c r="Y97" i="13"/>
  <c r="H100" i="13"/>
  <c r="H101" i="13"/>
  <c r="H103" i="13"/>
  <c r="Y103" i="13"/>
  <c r="Y104" i="13"/>
  <c r="H106" i="13"/>
  <c r="Y106" i="13"/>
  <c r="H107" i="13"/>
  <c r="Y107" i="13"/>
  <c r="Y108" i="13"/>
  <c r="H109" i="13"/>
  <c r="H110" i="13"/>
  <c r="H111" i="13"/>
  <c r="H113" i="13"/>
  <c r="H114" i="13"/>
  <c r="H115" i="13"/>
  <c r="H117" i="13"/>
  <c r="H118" i="13"/>
  <c r="H119" i="13"/>
  <c r="A1" i="12"/>
  <c r="D7" i="12"/>
  <c r="E7" i="12"/>
  <c r="F7" i="12"/>
  <c r="G7" i="12"/>
  <c r="H7" i="12"/>
  <c r="I7" i="12"/>
  <c r="J7" i="12"/>
  <c r="K7" i="12"/>
  <c r="M7" i="12"/>
  <c r="D10" i="12"/>
  <c r="E10" i="12"/>
  <c r="F10" i="12"/>
  <c r="G10" i="12"/>
  <c r="H10" i="12"/>
  <c r="I10" i="12"/>
  <c r="J10" i="12"/>
  <c r="K10" i="12"/>
  <c r="M10" i="12"/>
  <c r="D13" i="12"/>
  <c r="E13" i="12"/>
  <c r="F13" i="12"/>
  <c r="G13" i="12"/>
  <c r="H13" i="12"/>
  <c r="I13" i="12"/>
  <c r="J13" i="12"/>
  <c r="K13" i="12"/>
  <c r="M13" i="12"/>
  <c r="D16" i="12"/>
  <c r="E16" i="12"/>
  <c r="F16" i="12"/>
  <c r="G16" i="12"/>
  <c r="H16" i="12"/>
  <c r="I16" i="12"/>
  <c r="J16" i="12"/>
  <c r="K16" i="12"/>
  <c r="M16" i="12"/>
  <c r="C18" i="12"/>
  <c r="D18" i="12"/>
  <c r="D19" i="12" s="1"/>
  <c r="E18" i="12"/>
  <c r="E19" i="12" s="1"/>
  <c r="F18" i="12"/>
  <c r="G18" i="12"/>
  <c r="G19" i="12"/>
  <c r="H18" i="12"/>
  <c r="H19" i="12"/>
  <c r="I18" i="12"/>
  <c r="I19" i="12"/>
  <c r="J18" i="12"/>
  <c r="J19" i="12"/>
  <c r="K18" i="12"/>
  <c r="K19" i="12"/>
  <c r="L18" i="12"/>
  <c r="M18" i="12"/>
  <c r="M19" i="12" s="1"/>
  <c r="A53" i="12"/>
  <c r="A1" i="9"/>
  <c r="H7" i="9"/>
  <c r="H8" i="9"/>
  <c r="H9" i="9"/>
  <c r="H10" i="9"/>
  <c r="H11" i="9"/>
  <c r="H14" i="9"/>
  <c r="H15" i="9"/>
  <c r="H16" i="9"/>
  <c r="H17" i="9"/>
  <c r="H18" i="9"/>
  <c r="H21" i="9"/>
  <c r="H22" i="9"/>
  <c r="H23" i="9"/>
  <c r="H24" i="9"/>
  <c r="H25" i="9"/>
  <c r="H28" i="9"/>
  <c r="H29" i="9"/>
  <c r="H30" i="9"/>
  <c r="H31" i="9"/>
  <c r="H32" i="9"/>
  <c r="H35" i="9"/>
  <c r="H36" i="9"/>
  <c r="H37" i="9"/>
  <c r="H38" i="9"/>
  <c r="H39" i="9"/>
  <c r="D43" i="9"/>
  <c r="E43" i="9"/>
  <c r="F43" i="9"/>
  <c r="G43" i="9"/>
  <c r="D44" i="9"/>
  <c r="H44" i="9"/>
  <c r="E44" i="9"/>
  <c r="F44" i="9"/>
  <c r="G44" i="9"/>
  <c r="D45" i="9"/>
  <c r="H45" i="9"/>
  <c r="E45" i="9"/>
  <c r="F45" i="9"/>
  <c r="G45" i="9"/>
  <c r="D46" i="9"/>
  <c r="H46" i="9"/>
  <c r="E46" i="9"/>
  <c r="F46" i="9"/>
  <c r="G46" i="9"/>
  <c r="D47" i="9"/>
  <c r="H47" i="9"/>
  <c r="E47" i="9"/>
  <c r="F47" i="9"/>
  <c r="G47" i="9"/>
  <c r="A1" i="8"/>
  <c r="H5" i="8"/>
  <c r="H6" i="8"/>
  <c r="H7" i="8"/>
  <c r="H8" i="8"/>
  <c r="H9" i="8"/>
  <c r="H10" i="8"/>
  <c r="H11" i="8"/>
  <c r="H12" i="8"/>
  <c r="H13" i="8"/>
  <c r="H14" i="8"/>
  <c r="H15" i="8"/>
  <c r="H16" i="8"/>
  <c r="H17" i="8"/>
  <c r="H18" i="8"/>
  <c r="H19" i="8"/>
  <c r="D21" i="8"/>
  <c r="H21" i="8" s="1"/>
  <c r="E21" i="8"/>
  <c r="F21" i="8"/>
  <c r="G21" i="8"/>
  <c r="D22" i="8"/>
  <c r="E22" i="8"/>
  <c r="H22" i="8" s="1"/>
  <c r="F22" i="8"/>
  <c r="G22" i="8"/>
  <c r="D23" i="8"/>
  <c r="E23" i="8"/>
  <c r="F23" i="8"/>
  <c r="G23" i="8"/>
  <c r="H27" i="8"/>
  <c r="H28" i="8"/>
  <c r="H29" i="8"/>
  <c r="H30" i="8"/>
  <c r="H31" i="8"/>
  <c r="H32" i="8"/>
  <c r="H33" i="8"/>
  <c r="H34" i="8"/>
  <c r="H35" i="8"/>
  <c r="H36" i="8"/>
  <c r="H37" i="8"/>
  <c r="H38" i="8"/>
  <c r="H39" i="8"/>
  <c r="H40" i="8"/>
  <c r="H41" i="8"/>
  <c r="D43" i="8"/>
  <c r="H43" i="8" s="1"/>
  <c r="E43" i="8"/>
  <c r="F43" i="8"/>
  <c r="G43" i="8"/>
  <c r="D44" i="8"/>
  <c r="E44" i="8"/>
  <c r="F44" i="8"/>
  <c r="G44" i="8"/>
  <c r="H44" i="8" s="1"/>
  <c r="D45" i="8"/>
  <c r="E45" i="8"/>
  <c r="F45" i="8"/>
  <c r="G45" i="8"/>
  <c r="H49" i="8"/>
  <c r="H50" i="8"/>
  <c r="H51" i="8"/>
  <c r="H52" i="8"/>
  <c r="H53" i="8"/>
  <c r="H54" i="8"/>
  <c r="H55" i="8"/>
  <c r="H56" i="8"/>
  <c r="H57" i="8"/>
  <c r="H58" i="8"/>
  <c r="H59" i="8"/>
  <c r="H60" i="8"/>
  <c r="H61" i="8"/>
  <c r="H62" i="8"/>
  <c r="H63" i="8"/>
  <c r="D65" i="8"/>
  <c r="E65" i="8"/>
  <c r="F65" i="8"/>
  <c r="G65" i="8"/>
  <c r="D66" i="8"/>
  <c r="E66" i="8"/>
  <c r="F66" i="8"/>
  <c r="G66" i="8"/>
  <c r="D67" i="8"/>
  <c r="E67" i="8"/>
  <c r="F67" i="8"/>
  <c r="H67" i="8" s="1"/>
  <c r="G67" i="8"/>
  <c r="H72" i="8"/>
  <c r="H73" i="8"/>
  <c r="H74" i="8"/>
  <c r="H75" i="8"/>
  <c r="H76" i="8"/>
  <c r="H77" i="8"/>
  <c r="H78" i="8"/>
  <c r="H79" i="8"/>
  <c r="H80" i="8"/>
  <c r="H81" i="8"/>
  <c r="H82" i="8"/>
  <c r="H83" i="8"/>
  <c r="H84" i="8"/>
  <c r="H85" i="8"/>
  <c r="H86" i="8"/>
  <c r="D88" i="8"/>
  <c r="E88" i="8"/>
  <c r="F88" i="8"/>
  <c r="G88" i="8"/>
  <c r="H88" i="8" s="1"/>
  <c r="D89" i="8"/>
  <c r="E89" i="8"/>
  <c r="H89" i="8" s="1"/>
  <c r="F89" i="8"/>
  <c r="G89" i="8"/>
  <c r="D90" i="8"/>
  <c r="E90" i="8"/>
  <c r="F90" i="8"/>
  <c r="G90" i="8"/>
  <c r="H94" i="8"/>
  <c r="H95" i="8"/>
  <c r="H96" i="8"/>
  <c r="H97" i="8"/>
  <c r="H98" i="8"/>
  <c r="H99" i="8"/>
  <c r="H100" i="8"/>
  <c r="H101" i="8"/>
  <c r="H102" i="8"/>
  <c r="H103" i="8"/>
  <c r="H104" i="8"/>
  <c r="H105" i="8"/>
  <c r="H106" i="8"/>
  <c r="H107" i="8"/>
  <c r="H108" i="8"/>
  <c r="D110" i="8"/>
  <c r="H110" i="8" s="1"/>
  <c r="E110" i="8"/>
  <c r="F110" i="8"/>
  <c r="G110" i="8"/>
  <c r="D111" i="8"/>
  <c r="H111" i="8" s="1"/>
  <c r="E111" i="8"/>
  <c r="F111" i="8"/>
  <c r="G111" i="8"/>
  <c r="D112" i="8"/>
  <c r="E112" i="8"/>
  <c r="F112" i="8"/>
  <c r="G112" i="8"/>
  <c r="D10" i="7"/>
  <c r="E10" i="7"/>
  <c r="K10" i="7"/>
  <c r="L10" i="7"/>
  <c r="M10" i="7"/>
  <c r="O10" i="7"/>
  <c r="P10" i="7"/>
  <c r="F12" i="7"/>
  <c r="G12" i="7"/>
  <c r="H12" i="7"/>
  <c r="I12" i="7"/>
  <c r="J12" i="7"/>
  <c r="Q12" i="7"/>
  <c r="F11" i="7"/>
  <c r="G11" i="7"/>
  <c r="H11" i="7"/>
  <c r="I11" i="7"/>
  <c r="J11" i="7"/>
  <c r="Q11" i="7"/>
  <c r="F14" i="7"/>
  <c r="G14" i="7"/>
  <c r="H14" i="7"/>
  <c r="I14" i="7"/>
  <c r="J14" i="7"/>
  <c r="Q14" i="7"/>
  <c r="F19" i="7"/>
  <c r="G19" i="7"/>
  <c r="H19" i="7"/>
  <c r="I19" i="7"/>
  <c r="J19" i="7"/>
  <c r="Q19" i="7"/>
  <c r="F23" i="7"/>
  <c r="G23" i="7"/>
  <c r="H23" i="7"/>
  <c r="I23" i="7"/>
  <c r="J23" i="7"/>
  <c r="Q23" i="7"/>
  <c r="F27" i="7"/>
  <c r="G27" i="7"/>
  <c r="H27" i="7"/>
  <c r="I27" i="7"/>
  <c r="J27" i="7"/>
  <c r="Q27" i="7"/>
  <c r="F31" i="7"/>
  <c r="G31" i="7"/>
  <c r="H31" i="7"/>
  <c r="I31" i="7"/>
  <c r="J31" i="7"/>
  <c r="Q31" i="7"/>
  <c r="F35" i="7"/>
  <c r="G35" i="7"/>
  <c r="H35" i="7"/>
  <c r="I35" i="7"/>
  <c r="J35" i="7"/>
  <c r="Q35" i="7"/>
  <c r="F39" i="7"/>
  <c r="G39" i="7"/>
  <c r="H39" i="7"/>
  <c r="I39" i="7"/>
  <c r="J39" i="7"/>
  <c r="Q39" i="7"/>
  <c r="F43" i="7"/>
  <c r="G43" i="7"/>
  <c r="H43" i="7"/>
  <c r="I43" i="7"/>
  <c r="J43" i="7"/>
  <c r="Q43" i="7"/>
  <c r="D19" i="4"/>
  <c r="E19" i="4"/>
  <c r="D23" i="4"/>
  <c r="D35" i="4" s="1"/>
  <c r="E23" i="4"/>
  <c r="E35" i="4" s="1"/>
  <c r="F19" i="12"/>
  <c r="H23" i="13"/>
  <c r="D84" i="13"/>
  <c r="H84" i="13" s="1"/>
  <c r="H24" i="13"/>
  <c r="S27" i="7"/>
  <c r="D92" i="13"/>
  <c r="H92" i="13" s="1"/>
  <c r="H43" i="9"/>
  <c r="D19" i="13"/>
  <c r="H19" i="13" s="1"/>
  <c r="I37" i="5"/>
  <c r="D65" i="13"/>
  <c r="H65" i="8"/>
  <c r="J37" i="5"/>
  <c r="R43" i="7"/>
  <c r="F35" i="4"/>
  <c r="G35" i="4"/>
  <c r="H65" i="13"/>
  <c r="J10" i="7"/>
  <c r="H10" i="7"/>
  <c r="F10" i="7"/>
  <c r="G21" i="13"/>
  <c r="H21" i="13"/>
  <c r="D88" i="13"/>
  <c r="H88" i="13" s="1"/>
  <c r="F31" i="4"/>
  <c r="S10" i="7"/>
  <c r="H51" i="13"/>
  <c r="D39" i="13"/>
  <c r="H39" i="13"/>
  <c r="H112" i="8"/>
  <c r="H45" i="8"/>
  <c r="H23" i="8"/>
  <c r="D59" i="13"/>
  <c r="H59" i="13" s="1"/>
  <c r="H90" i="8"/>
  <c r="H66" i="8"/>
  <c r="R23" i="7" l="1"/>
  <c r="R27" i="7"/>
  <c r="K13" i="19"/>
  <c r="L13" i="19"/>
  <c r="I11" i="19"/>
  <c r="I10" i="7"/>
  <c r="I23" i="5"/>
  <c r="Q10" i="7"/>
  <c r="G10" i="7"/>
  <c r="J23" i="5"/>
  <c r="I53" i="5"/>
  <c r="F19" i="4"/>
  <c r="G19" i="4"/>
</calcChain>
</file>

<file path=xl/sharedStrings.xml><?xml version="1.0" encoding="utf-8"?>
<sst xmlns="http://schemas.openxmlformats.org/spreadsheetml/2006/main" count="1132" uniqueCount="422">
  <si>
    <t>EMPLOYMENT</t>
  </si>
  <si>
    <t>Notes</t>
  </si>
  <si>
    <t>OCCUPATION</t>
  </si>
  <si>
    <t>1991 LFS Oct</t>
  </si>
  <si>
    <t>1992 LFS Oct</t>
  </si>
  <si>
    <t>1993 LFS Oct</t>
  </si>
  <si>
    <t>1994 LFS Oct</t>
  </si>
  <si>
    <t>1995 LFS Oct</t>
  </si>
  <si>
    <t>1996 LFS Oct</t>
  </si>
  <si>
    <t>1998 LFS Oct</t>
  </si>
  <si>
    <t>All Occupations</t>
  </si>
  <si>
    <t xml:space="preserve">    Male</t>
  </si>
  <si>
    <t xml:space="preserve">    Female</t>
  </si>
  <si>
    <t>Length of Employment by Age Group and Sex</t>
  </si>
  <si>
    <t>15 - 24</t>
  </si>
  <si>
    <t>25 - 34</t>
  </si>
  <si>
    <t>35 - 44</t>
  </si>
  <si>
    <t>45 +</t>
  </si>
  <si>
    <t>Total</t>
  </si>
  <si>
    <t>&lt; 1 yr</t>
  </si>
  <si>
    <t>Male</t>
  </si>
  <si>
    <t>Female</t>
  </si>
  <si>
    <t>1 &lt; 3 yrs</t>
  </si>
  <si>
    <t>3 &lt; 5 yrs</t>
  </si>
  <si>
    <t>5 &lt; 10 yrs</t>
  </si>
  <si>
    <t>10 yrs +</t>
  </si>
  <si>
    <t>Caymanian Employees by Length of Employment and Age Group</t>
  </si>
  <si>
    <t>October LFS</t>
  </si>
  <si>
    <t>Less than 1 yr</t>
  </si>
  <si>
    <t>10 yrs and over</t>
  </si>
  <si>
    <t>Employment Activity</t>
  </si>
  <si>
    <t>Year</t>
  </si>
  <si>
    <t>Ages</t>
  </si>
  <si>
    <t>Labour Force</t>
  </si>
  <si>
    <t>Total Employed</t>
  </si>
  <si>
    <t>Participation Rate</t>
  </si>
  <si>
    <t>Total Un-employed</t>
  </si>
  <si>
    <t>Unemployment Rate</t>
  </si>
  <si>
    <t>All 15+</t>
  </si>
  <si>
    <t xml:space="preserve">   Male</t>
  </si>
  <si>
    <t xml:space="preserve">   Female</t>
  </si>
  <si>
    <t>All</t>
  </si>
  <si>
    <t>Construction</t>
  </si>
  <si>
    <t>SOURCE:  Immigration Department,  Cayman Islands Government</t>
  </si>
  <si>
    <r>
      <t>Annual Work Permits Held at end of Year</t>
    </r>
    <r>
      <rPr>
        <b/>
        <vertAlign val="superscript"/>
        <sz val="12"/>
        <rFont val="Arial"/>
        <family val="2"/>
      </rPr>
      <t>1</t>
    </r>
    <r>
      <rPr>
        <b/>
        <sz val="12"/>
        <rFont val="Arial"/>
        <family val="2"/>
      </rPr>
      <t xml:space="preserve"> by Nationality</t>
    </r>
  </si>
  <si>
    <t>Country of Origin</t>
  </si>
  <si>
    <t>West Indies &amp;</t>
  </si>
  <si>
    <t>Central America</t>
  </si>
  <si>
    <t>% change</t>
  </si>
  <si>
    <t>...</t>
  </si>
  <si>
    <t>UK/Eire</t>
  </si>
  <si>
    <t>USA/Canada</t>
  </si>
  <si>
    <t>Others</t>
  </si>
  <si>
    <t>Data from 1990 - 1993 are being revised and are unavailable at the time of publication.</t>
  </si>
  <si>
    <t xml:space="preserve">CHART 4.01: EMPLOYMENT BY SECTOR </t>
  </si>
  <si>
    <t xml:space="preserve">CHART 4.02: TOTAL LABOUR FORCE AND UNEMPLOYMENT RATE </t>
  </si>
  <si>
    <t>4.04b</t>
  </si>
  <si>
    <t>4.04d</t>
  </si>
  <si>
    <t xml:space="preserve">Number of Caymanians Unemployed by Length of </t>
  </si>
  <si>
    <t>Unemployment</t>
  </si>
  <si>
    <t>Caymanians</t>
  </si>
  <si>
    <t>Length of Unemployment</t>
  </si>
  <si>
    <t>Years</t>
  </si>
  <si>
    <t>Status</t>
  </si>
  <si>
    <t>&lt; 1 month</t>
  </si>
  <si>
    <t>1 &lt; 3 months</t>
  </si>
  <si>
    <t>3 &lt; 6 months</t>
  </si>
  <si>
    <t>6+ months</t>
  </si>
  <si>
    <t>Caymanian</t>
  </si>
  <si>
    <t>Non-Caymanian</t>
  </si>
  <si>
    <t>Number of Job Applications</t>
  </si>
  <si>
    <t>&lt; 2</t>
  </si>
  <si>
    <t>2 - 5</t>
  </si>
  <si>
    <t>6 +</t>
  </si>
  <si>
    <t>Source: Economics &amp; Statistics Office, Cayman Islands</t>
  </si>
  <si>
    <t>-26-</t>
  </si>
  <si>
    <t>Unemployment rate</t>
  </si>
  <si>
    <t>2001 LFS Oct</t>
  </si>
  <si>
    <t>2002 LFS Oct</t>
  </si>
  <si>
    <t>Other</t>
  </si>
  <si>
    <t>Not Stated</t>
  </si>
  <si>
    <t>2003 LFS Oct</t>
  </si>
  <si>
    <t>1997 LFS   Oct</t>
  </si>
  <si>
    <t>Private Households with Employed Persons</t>
  </si>
  <si>
    <t>Business Services</t>
  </si>
  <si>
    <t>Wholesale &amp; Retail</t>
  </si>
  <si>
    <t>Restaurants, Bars, Hotel &amp; Condominiums</t>
  </si>
  <si>
    <t>Financial Services</t>
  </si>
  <si>
    <t>Other Community, Social &amp; Personal Services</t>
  </si>
  <si>
    <t>All Other Industries</t>
  </si>
  <si>
    <t>Education, Health &amp; Social Work</t>
  </si>
  <si>
    <t>Non-Caymanians</t>
  </si>
  <si>
    <t>2004*</t>
  </si>
  <si>
    <t xml:space="preserve">Unemployment Rate (%) </t>
  </si>
  <si>
    <t>2005 LFS Nov</t>
  </si>
  <si>
    <t>45 - 54</t>
  </si>
  <si>
    <t>55 - 64</t>
  </si>
  <si>
    <t>Note:</t>
  </si>
  <si>
    <t>. .</t>
  </si>
  <si>
    <t>*2006 LFS Apr</t>
  </si>
  <si>
    <t>Agriculture and Fishing</t>
  </si>
  <si>
    <t>Wholesale and Retail</t>
  </si>
  <si>
    <t>Non - Caymanians</t>
  </si>
  <si>
    <t>Jamaica</t>
  </si>
  <si>
    <t>Guyana</t>
  </si>
  <si>
    <t>Dominican Republic</t>
  </si>
  <si>
    <t>Cuba</t>
  </si>
  <si>
    <t>Indonesia</t>
  </si>
  <si>
    <t>Sri Lanka</t>
  </si>
  <si>
    <t>India</t>
  </si>
  <si>
    <t>Ireland</t>
  </si>
  <si>
    <t>Italy</t>
  </si>
  <si>
    <t>Romania</t>
  </si>
  <si>
    <t>France</t>
  </si>
  <si>
    <t>Honduras</t>
  </si>
  <si>
    <t>Nicaragua</t>
  </si>
  <si>
    <t>South Africa</t>
  </si>
  <si>
    <t>Australia</t>
  </si>
  <si>
    <t>Austria</t>
  </si>
  <si>
    <t>Canada</t>
  </si>
  <si>
    <t>Germany</t>
  </si>
  <si>
    <t>Costa Rica</t>
  </si>
  <si>
    <t>Philippines</t>
  </si>
  <si>
    <t>Colombia</t>
  </si>
  <si>
    <t>Barbados</t>
  </si>
  <si>
    <t>New Zealand</t>
  </si>
  <si>
    <t>Mexico</t>
  </si>
  <si>
    <t>Brazil</t>
  </si>
  <si>
    <t>Kenya</t>
  </si>
  <si>
    <t>Peru</t>
  </si>
  <si>
    <t>Nepal</t>
  </si>
  <si>
    <t>St. Lucia</t>
  </si>
  <si>
    <t>Turkey</t>
  </si>
  <si>
    <t>Argentina</t>
  </si>
  <si>
    <t>Thailand</t>
  </si>
  <si>
    <t>Bahamas</t>
  </si>
  <si>
    <t>Belize</t>
  </si>
  <si>
    <t>Netherlands</t>
  </si>
  <si>
    <t>Venezuela</t>
  </si>
  <si>
    <t>Hungary</t>
  </si>
  <si>
    <t>Pakistan</t>
  </si>
  <si>
    <t>Malaysia</t>
  </si>
  <si>
    <t>Lebanon</t>
  </si>
  <si>
    <t>Sweden</t>
  </si>
  <si>
    <t>Ecuador</t>
  </si>
  <si>
    <t>Panama</t>
  </si>
  <si>
    <t>Portugal</t>
  </si>
  <si>
    <t>Spain</t>
  </si>
  <si>
    <t>Bangladesh</t>
  </si>
  <si>
    <t>British Overseas Territories</t>
  </si>
  <si>
    <t>Denmark</t>
  </si>
  <si>
    <t>Bulgaria</t>
  </si>
  <si>
    <t>Switzerland</t>
  </si>
  <si>
    <t>Haiti</t>
  </si>
  <si>
    <t>Russia</t>
  </si>
  <si>
    <t>Guatemala</t>
  </si>
  <si>
    <t>United States of America</t>
  </si>
  <si>
    <t>Zimbabwe</t>
  </si>
  <si>
    <t>Total Unemployed</t>
  </si>
  <si>
    <t xml:space="preserve">. . </t>
  </si>
  <si>
    <t>Trinidad and Tobago</t>
  </si>
  <si>
    <t>Professionals, Technicians</t>
  </si>
  <si>
    <t>2004 LFS Apr</t>
  </si>
  <si>
    <r>
      <t>Participation Rate (%)</t>
    </r>
    <r>
      <rPr>
        <b/>
        <vertAlign val="superscript"/>
        <sz val="10"/>
        <rFont val="Arial"/>
        <family val="2"/>
      </rPr>
      <t>1</t>
    </r>
  </si>
  <si>
    <t xml:space="preserve">Industry is classified by ESO using the International Standard Industrial Classification of All Economic Activities </t>
  </si>
  <si>
    <t>(ISIC) Rev 3.1.</t>
  </si>
  <si>
    <t>United Kingdom</t>
  </si>
  <si>
    <t xml:space="preserve">Labour Force Surveys are carried out in many countries around the world. The International Labour Organization (ILO) has published recommendations concerning the definitions to be used in LFS. The LFS in the Cayman Islands uses internationally agreed concepts and definitions.   </t>
  </si>
  <si>
    <t>The LFS data reported to the Economics and Statistics Office (ESO) are treated in strict confidence and used for statistical purposes and published in aggregate form only.</t>
  </si>
  <si>
    <t>St Vincent &amp; the Grenadines</t>
  </si>
  <si>
    <t>Total includes persons on government contracts.</t>
  </si>
  <si>
    <t>Unclassified</t>
  </si>
  <si>
    <t>Senior Officials and Managers</t>
  </si>
  <si>
    <t>and Associate Professionals</t>
  </si>
  <si>
    <t>Clerical &amp; Executive</t>
  </si>
  <si>
    <t>Service, Shop &amp; Sales</t>
  </si>
  <si>
    <t>Skilled Agricultural &amp; Fishery</t>
  </si>
  <si>
    <t>Craft &amp; Skilled Manual</t>
  </si>
  <si>
    <t>Plant &amp; Machine Operators</t>
  </si>
  <si>
    <t>Labourers &amp; Unskilled</t>
  </si>
  <si>
    <t>65+</t>
  </si>
  <si>
    <t>Extra-territorial organizations</t>
  </si>
  <si>
    <r>
      <t xml:space="preserve">It must be stressed that the results from the LFS are </t>
    </r>
    <r>
      <rPr>
        <b/>
        <sz val="11"/>
        <rFont val="Arial"/>
        <family val="2"/>
      </rPr>
      <t>estimates</t>
    </r>
    <r>
      <rPr>
        <sz val="11"/>
        <rFont val="Arial"/>
        <family val="2"/>
      </rPr>
      <t>. Results from sample surveys are always subject to some uncertainty because only a part of the total has been measured. This is called the sampling error. The uncertainty in the estimates can be calculated and the results are  given as so called confidence intervals. For example the population in the Cayman Islands was estimated at 57,009 in the 2008 LFS, and the 95% confidence interval was calculated to be between 55,200 to 58,800.</t>
    </r>
  </si>
  <si>
    <t>A Note on the Labour Force Survey</t>
  </si>
  <si>
    <t>The labour force comprises persons 15 years and over residing in the country who are employed or actively seeking work during the reference period. In the Cayman Islands, the LFS is also used as the basis for population estimates. The LFS seeks information on respondents' labour market status and profile during a specific reference period, normally a period of one week, immediately prior to the start of the survey.</t>
  </si>
  <si>
    <t>The first LFS in the Cayman Islands was conducted in 1991. The LFS is a random sample survey. This means that not every household are surveyed and   those selected are done so purely by chance. However, since all households have an equal chance of selection, the more often the survey is conducted, the higher the chance of repeat selection. It must be stressed that, the ‘sample selection’ is generated by computer and is completely random.</t>
  </si>
  <si>
    <t>Employed</t>
  </si>
  <si>
    <t>Unemployed</t>
  </si>
  <si>
    <t>Working Age Population 15+</t>
  </si>
  <si>
    <t xml:space="preserve">INDUSTRY </t>
  </si>
  <si>
    <t>Bermuda</t>
  </si>
  <si>
    <t>Czech Republic</t>
  </si>
  <si>
    <t>Israel</t>
  </si>
  <si>
    <t>Serbia</t>
  </si>
  <si>
    <t>Poland</t>
  </si>
  <si>
    <t>Croatia</t>
  </si>
  <si>
    <t>Macedonia</t>
  </si>
  <si>
    <t>Chile</t>
  </si>
  <si>
    <t>Finland</t>
  </si>
  <si>
    <t>Mauritius</t>
  </si>
  <si>
    <t>Country</t>
  </si>
  <si>
    <r>
      <t>UnemploymentRate (%)</t>
    </r>
    <r>
      <rPr>
        <b/>
        <vertAlign val="superscript"/>
        <sz val="10"/>
        <rFont val="Arial"/>
        <family val="2"/>
      </rPr>
      <t>2</t>
    </r>
    <r>
      <rPr>
        <b/>
        <sz val="10"/>
        <rFont val="Arial"/>
        <family val="2"/>
      </rPr>
      <t xml:space="preserve"> </t>
    </r>
  </si>
  <si>
    <t>Unemployment rate = Percent of unemployed persons in the labour force.</t>
  </si>
  <si>
    <t>Numbers of Work Permits by Industry (Private Sector) 2006 -  2009</t>
  </si>
  <si>
    <t>STATISTICAL COMPENDIUM 2011</t>
  </si>
  <si>
    <t>Replace with 2011 Data from Shanna</t>
  </si>
  <si>
    <r>
      <rPr>
        <b/>
        <sz val="10"/>
        <rFont val="Arial"/>
        <family val="2"/>
      </rPr>
      <t>Source:</t>
    </r>
    <r>
      <rPr>
        <sz val="10"/>
        <rFont val="Arial"/>
        <family val="2"/>
      </rPr>
      <t xml:space="preserve">  Cayman Islands Immigration Department and Economic and Statistics Office (ESO)</t>
    </r>
  </si>
  <si>
    <r>
      <t xml:space="preserve">In the LFS, population means the “resident population”; that is persons staying or intending to stay in the Cayman Islands for at least </t>
    </r>
    <r>
      <rPr>
        <b/>
        <sz val="11"/>
        <rFont val="Arial"/>
        <family val="2"/>
      </rPr>
      <t>six</t>
    </r>
    <r>
      <rPr>
        <sz val="11"/>
        <rFont val="Arial"/>
        <family val="2"/>
      </rPr>
      <t xml:space="preserve"> months. Visitors/tourists who are here for less than six months  are not included in the resident population. Also persons in institutions for more than six months and  resident students abroad for more than six months are excluded.   </t>
    </r>
  </si>
  <si>
    <t xml:space="preserve">Manufacturing, Mining and Quarrying </t>
  </si>
  <si>
    <t>Transportation and Storage</t>
  </si>
  <si>
    <t xml:space="preserve">Accommodation </t>
  </si>
  <si>
    <t>Restaurants and Mobile Food Services Activities</t>
  </si>
  <si>
    <t>Information and communication</t>
  </si>
  <si>
    <t>Education</t>
  </si>
  <si>
    <t>Human health and social work activities</t>
  </si>
  <si>
    <t>Arts, entertainment and recreation</t>
  </si>
  <si>
    <t>Other service activities</t>
  </si>
  <si>
    <t>Activities of households as employers</t>
  </si>
  <si>
    <t>Total for All  Industries</t>
  </si>
  <si>
    <t>The Labour Force Survey (LFS) is in most countries, the most important source of labour  market information.</t>
  </si>
  <si>
    <t xml:space="preserve">Note on Work Permits </t>
  </si>
  <si>
    <t>Work permit numbers are derived administratively from the records of the Immigration Department. The completeness and quality validation of this adminstrative source remain the responsibility of the Immigration Department. Accordingly, the data collected and collated by the Immigration Department do not accord with the concepts and definitions adopted by the ESO for statistical purposes.  As stated above the ESO uses resident population. However, while the ESO excludes all persons residing on island  for less than six months  or intending  to reside on island for less than six months,  these same persons if they are working are included in the work permit data. Despite the differences between the administrative data and the estimates derived from the labour force survey, the work permits data provide  useful information on foreign labour activities outside of sample periods.</t>
  </si>
  <si>
    <t>Not in the Labour Force</t>
  </si>
  <si>
    <t xml:space="preserve">Participation Rate (%) </t>
  </si>
  <si>
    <t xml:space="preserve">    Caymanian</t>
  </si>
  <si>
    <t xml:space="preserve">    Non-Caymanian</t>
  </si>
  <si>
    <t>Employee</t>
  </si>
  <si>
    <t>Self Employed (No Employees)</t>
  </si>
  <si>
    <t>Self Employed With Employees</t>
  </si>
  <si>
    <t>Unpaid Family Worker</t>
  </si>
  <si>
    <t>DK/NS</t>
  </si>
  <si>
    <t xml:space="preserve">Non-Caymanian </t>
  </si>
  <si>
    <t xml:space="preserve">Male </t>
  </si>
  <si>
    <t>TOTAL FILLED POSTS</t>
  </si>
  <si>
    <t>MINISTRIES</t>
  </si>
  <si>
    <t>Ministry of Community Affairs, Gender and Housing</t>
  </si>
  <si>
    <t>Ministry of District Admin., Works, Lands &amp; Agriculture.</t>
  </si>
  <si>
    <t>Ministry of Education, Training and Employment</t>
  </si>
  <si>
    <t>Ministry of Finance, Development and Tourism</t>
  </si>
  <si>
    <t xml:space="preserve">..   </t>
  </si>
  <si>
    <t>Public Finance</t>
  </si>
  <si>
    <t>Tourism and Development</t>
  </si>
  <si>
    <t>Ministry of Health, Environment, Youth, Sports &amp; Culture</t>
  </si>
  <si>
    <t>PORTFOLIOS</t>
  </si>
  <si>
    <t>Portfolio of Internal and External Affairs</t>
  </si>
  <si>
    <t>Portfolio of Legal Affairs</t>
  </si>
  <si>
    <t>Portfolio of the Civil Service</t>
  </si>
  <si>
    <t>Portfolio of Finance and Economics</t>
  </si>
  <si>
    <t>OTHER EXTERNAL DEPARTMENTS</t>
  </si>
  <si>
    <t>Cayman Islands Audit Office</t>
  </si>
  <si>
    <t>Judicial Department</t>
  </si>
  <si>
    <t>Cabinet Office</t>
  </si>
  <si>
    <t>Complaints Commissioner</t>
  </si>
  <si>
    <t>Information Commissioner</t>
  </si>
  <si>
    <r>
      <rPr>
        <b/>
        <sz val="10"/>
        <rFont val="Arial"/>
        <family val="2"/>
      </rPr>
      <t>Source:</t>
    </r>
    <r>
      <rPr>
        <sz val="10"/>
        <rFont val="Arial"/>
        <family val="2"/>
      </rPr>
      <t xml:space="preserve"> </t>
    </r>
    <r>
      <rPr>
        <sz val="10"/>
        <rFont val="Arial"/>
        <family val="2"/>
      </rPr>
      <t>Portfolio of the Civil Service</t>
    </r>
  </si>
  <si>
    <t>Ministry of Communications</t>
  </si>
  <si>
    <t xml:space="preserve">                 ..</t>
  </si>
  <si>
    <t xml:space="preserve">                   ..</t>
  </si>
  <si>
    <t>Ministry of Community Service</t>
  </si>
  <si>
    <t xml:space="preserve">                  ..  </t>
  </si>
  <si>
    <t>Ministry of District Administration, Planning, Agriculture &amp; Housing</t>
  </si>
  <si>
    <t>Ministry of Planning</t>
  </si>
  <si>
    <t xml:space="preserve">                  ..   </t>
  </si>
  <si>
    <t>Ministry of Education</t>
  </si>
  <si>
    <t>Ministry of Health &amp; Human Services</t>
  </si>
  <si>
    <t>Ministry of Tourism</t>
  </si>
  <si>
    <t>…</t>
  </si>
  <si>
    <t>Finance &amp; Economics</t>
  </si>
  <si>
    <t>Internal &amp; External Affairs</t>
  </si>
  <si>
    <t>Legal Affairs</t>
  </si>
  <si>
    <t>Civil Service</t>
  </si>
  <si>
    <t>Notes:</t>
  </si>
  <si>
    <t>The Ministry of Communications was created in 2005</t>
  </si>
  <si>
    <t>The Ministry of Community Services was absorbed into various Ministries and Portfolios in 2005</t>
  </si>
  <si>
    <t>The Ministry of District Administration, Planning, Agriculture &amp; Housing (DAPA&amp;H) was created in 2005</t>
  </si>
  <si>
    <t>The Ministry of Planning was absorbed into the Ministry of DAPA&amp;H in 2005</t>
  </si>
  <si>
    <r>
      <rPr>
        <b/>
        <sz val="10"/>
        <rFont val="Arial"/>
        <family val="2"/>
      </rPr>
      <t>Source:</t>
    </r>
    <r>
      <rPr>
        <sz val="10"/>
        <rFont val="Arial"/>
        <family val="2"/>
      </rPr>
      <t xml:space="preserve">  Portfolio of the Civil Service</t>
    </r>
  </si>
  <si>
    <t>2010 (31st December)</t>
  </si>
  <si>
    <t>2011 (31st December)</t>
  </si>
  <si>
    <t>2012 (31st December)</t>
  </si>
  <si>
    <t>Director of Public Prosecutions</t>
  </si>
  <si>
    <t>Industry</t>
  </si>
  <si>
    <t>Electricity, Gas, Steam and Air Conditioning Supply, Water Supply and Sewerage</t>
  </si>
  <si>
    <t>Information and Communication</t>
  </si>
  <si>
    <t>Professional, Scientific and Technical activities</t>
  </si>
  <si>
    <t>Administrative and Support Service Activities</t>
  </si>
  <si>
    <t>General Public Administration Activities</t>
  </si>
  <si>
    <t>Human Health and Social Work Activities</t>
  </si>
  <si>
    <t>Arts, Entertainment and Recreation</t>
  </si>
  <si>
    <t>Other Service Activities</t>
  </si>
  <si>
    <t>MINISTRY OF COMMUNITY AFFAIRS &amp; HOUSING</t>
  </si>
  <si>
    <t>MINISTRY OF COMMUNITY AFFAIRS, GENDER &amp; HOUSING</t>
  </si>
  <si>
    <t>MINISTRY OF DA, WORKS &amp; GENDER AFFAIRS</t>
  </si>
  <si>
    <t>MINISTRY OF DA, WORKS, LANDS &amp; AGRICULTURE</t>
  </si>
  <si>
    <t>MINISTRY OF EDUCATION, TRAINING &amp; EMPLOYMENT</t>
  </si>
  <si>
    <t>MINISTRY OF FINANCIAL SERVICES, TOURISM &amp; DEVELOPMENT</t>
  </si>
  <si>
    <t>MINISTRY OF FINANCE, TOURISM &amp; DEV (Financial Services)</t>
  </si>
  <si>
    <t>MINISTRY OF FINANCE, TOURISM &amp; DEV (Public Finance)</t>
  </si>
  <si>
    <t>MINISTRY OF FINANCE, TOURISM &amp; DEV (Tourism &amp; Development)</t>
  </si>
  <si>
    <t>MINISTRY OF HEALTH, ENVIRONMENT YS&amp;C</t>
  </si>
  <si>
    <t>PORTFOLIO OF FINANCE &amp; ECONOMICS</t>
  </si>
  <si>
    <t>PORTFOLIO OF INTERNAL &amp; EXTERNAL AFFAIRS</t>
  </si>
  <si>
    <t>PORTFOLIO OF LEGAL AFFAIRS</t>
  </si>
  <si>
    <t>PORTFOLIO OF THE CIVIL SERVICE</t>
  </si>
  <si>
    <t>AUDIT OFFICE</t>
  </si>
  <si>
    <t>CABINET OFFICE</t>
  </si>
  <si>
    <t>COMPLAINTS COMMISSIONER</t>
  </si>
  <si>
    <t>JUDICIAL</t>
  </si>
  <si>
    <t>DIRECTOR OF PUBLIC PROSECUTIONS</t>
  </si>
  <si>
    <t>INFORMATION COMMISSION</t>
  </si>
  <si>
    <t>..</t>
  </si>
  <si>
    <r>
      <rPr>
        <b/>
        <sz val="10"/>
        <rFont val="Arial"/>
        <family val="2"/>
      </rPr>
      <t>Source:</t>
    </r>
    <r>
      <rPr>
        <sz val="10"/>
        <rFont val="Arial"/>
        <family val="2"/>
      </rPr>
      <t xml:space="preserve">  Economics and Statistics Office (ESO)</t>
    </r>
  </si>
  <si>
    <t>10.06b</t>
  </si>
  <si>
    <r>
      <rPr>
        <b/>
        <sz val="10"/>
        <rFont val="Arial"/>
        <family val="2"/>
      </rPr>
      <t>Source:</t>
    </r>
    <r>
      <rPr>
        <sz val="10"/>
        <rFont val="Arial"/>
        <family val="2"/>
      </rPr>
      <t xml:space="preserve"> Economics and Statistics Office (ESO)</t>
    </r>
  </si>
  <si>
    <r>
      <t xml:space="preserve">Source: </t>
    </r>
    <r>
      <rPr>
        <sz val="10"/>
        <rFont val="Arial"/>
        <family val="2"/>
      </rPr>
      <t>Economics &amp; Statistics Office</t>
    </r>
  </si>
  <si>
    <t>10.06a</t>
  </si>
  <si>
    <t>Agriculture, forestry and fishing</t>
  </si>
  <si>
    <t>Manufacturing</t>
  </si>
  <si>
    <t>Electricity, gas, steam and air conditioning supply</t>
  </si>
  <si>
    <t>Water supply; sewearge, waste management and remediation activities</t>
  </si>
  <si>
    <t>Wholesale and retail trade and repair of motor vehicles and motorcycles</t>
  </si>
  <si>
    <t>Accomodation and food service activities</t>
  </si>
  <si>
    <t>Professional, scientific and technical activities</t>
  </si>
  <si>
    <t xml:space="preserve">Administrative and support service activities </t>
  </si>
  <si>
    <t>Public administration and defence; compulsory social security</t>
  </si>
  <si>
    <t>Activities of households as employers; undifferentiated goods-and services</t>
  </si>
  <si>
    <t>producing activities of households for own use</t>
  </si>
  <si>
    <t xml:space="preserve">Financial and insurance activities </t>
  </si>
  <si>
    <t>Work permits data classified by ISIC (Rev 4) is available starting 2012 only</t>
  </si>
  <si>
    <r>
      <rPr>
        <b/>
        <sz val="10"/>
        <rFont val="Arial"/>
        <family val="2"/>
      </rPr>
      <t>Source:</t>
    </r>
    <r>
      <rPr>
        <sz val="10"/>
        <rFont val="Arial"/>
        <family val="2"/>
      </rPr>
      <t xml:space="preserve"> Cayman Islands Immigration Department</t>
    </r>
  </si>
  <si>
    <r>
      <rPr>
        <b/>
        <sz val="10"/>
        <rFont val="Arial"/>
        <family val="2"/>
      </rPr>
      <t xml:space="preserve">Source: </t>
    </r>
    <r>
      <rPr>
        <sz val="10"/>
        <rFont val="Arial"/>
        <family val="2"/>
      </rPr>
      <t>Portfolio of Civil Service</t>
    </r>
  </si>
  <si>
    <t>Central Government</t>
  </si>
  <si>
    <t>Participation rate = Percent of the labour force in the working age population (15 years+)</t>
  </si>
  <si>
    <t>Public Sector Employment</t>
  </si>
  <si>
    <t xml:space="preserve">           1,796 </t>
  </si>
  <si>
    <t xml:space="preserve">           5,881 </t>
  </si>
  <si>
    <t xml:space="preserve">      3,617 </t>
  </si>
  <si>
    <t>Number of Employees</t>
  </si>
  <si>
    <t>FY 2011/2012</t>
  </si>
  <si>
    <t>STATISTICAL COMPENDIUM 2013</t>
  </si>
  <si>
    <t>2013 (31st December)</t>
  </si>
  <si>
    <t>10.05b</t>
  </si>
  <si>
    <r>
      <t>Source: Cayman Islands Immigration Department</t>
    </r>
    <r>
      <rPr>
        <b/>
        <sz val="10"/>
        <rFont val="Arial"/>
        <family val="2"/>
      </rPr>
      <t xml:space="preserve"> </t>
    </r>
    <r>
      <rPr>
        <sz val="10"/>
        <rFont val="Arial"/>
        <family val="2"/>
      </rPr>
      <t>and Economics and Statistics Office (ESO)</t>
    </r>
  </si>
  <si>
    <t>ISIC: Intermational Standard Industrial Classification of all economic activities.</t>
  </si>
  <si>
    <t>take out</t>
  </si>
  <si>
    <t>Employees of the Cayman Islands  Central Government,  2009 - 2012 (at end December)</t>
  </si>
  <si>
    <t>Transportation and storage</t>
  </si>
  <si>
    <t>Real estate activities</t>
  </si>
  <si>
    <t>Employees of the Cayman Islands Central Government by  Sex,  2011 - 2012</t>
  </si>
  <si>
    <r>
      <t>2013</t>
    </r>
    <r>
      <rPr>
        <b/>
        <vertAlign val="superscript"/>
        <sz val="10"/>
        <rFont val="Arial"/>
        <family val="2"/>
      </rPr>
      <t>R</t>
    </r>
  </si>
  <si>
    <t>FY 2013/14</t>
  </si>
  <si>
    <t>Real Estate</t>
  </si>
  <si>
    <r>
      <rPr>
        <b/>
        <sz val="10"/>
        <rFont val="Arial"/>
        <family val="2"/>
      </rPr>
      <t>Source:</t>
    </r>
    <r>
      <rPr>
        <sz val="10"/>
        <rFont val="Arial"/>
        <family val="2"/>
      </rPr>
      <t xml:space="preserve"> Labour Force Surveys 2011-2014, Census 2010, Economics and Statistics Office (ESO)</t>
    </r>
  </si>
  <si>
    <t>26 - 34</t>
  </si>
  <si>
    <t>36 - 44</t>
  </si>
  <si>
    <t>46 - 54</t>
  </si>
  <si>
    <t>56 - 64</t>
  </si>
  <si>
    <t>Work Permits by Industry Classified by ISIC (Revision 4), 2012-2015</t>
  </si>
  <si>
    <t>Armed forces</t>
  </si>
  <si>
    <t>Government Reorganisation</t>
  </si>
  <si>
    <t>Ministry of District Admin, Tourism &amp; Transport</t>
  </si>
  <si>
    <t>Ministry of Education, Employment &amp; Gender</t>
  </si>
  <si>
    <t>Ministry of Finance &amp; Economic Development</t>
  </si>
  <si>
    <t>Ministry of Financial Services, Commerce &amp; Environment</t>
  </si>
  <si>
    <t>Ministry of Planning, Lands, Agriculture, Housing &amp; Infrastructure</t>
  </si>
  <si>
    <t>Ministry of Health, Sports, Youth &amp; Culture</t>
  </si>
  <si>
    <t>Complaints Commission</t>
  </si>
  <si>
    <t>Information Commission</t>
  </si>
  <si>
    <r>
      <rPr>
        <b/>
        <sz val="10"/>
        <rFont val="Arial"/>
        <family val="2"/>
      </rPr>
      <t>Source:</t>
    </r>
    <r>
      <rPr>
        <sz val="10"/>
        <rFont val="Arial"/>
        <family val="2"/>
      </rPr>
      <t xml:space="preserve">  Portfolio of Civil Service</t>
    </r>
  </si>
  <si>
    <t>2016 (31st December)</t>
  </si>
  <si>
    <t>Ministry of Community Affairs, Youth and Sports</t>
  </si>
  <si>
    <t>Ministry of Home Affairs</t>
  </si>
  <si>
    <t>Auditors Oversight Authority</t>
  </si>
  <si>
    <t>Cayman Airways Limited</t>
  </si>
  <si>
    <t>Cayman Islands Airport Authority</t>
  </si>
  <si>
    <t>Cayman Islands Development Bank</t>
  </si>
  <si>
    <t>Cayman Islands Monetary Authority</t>
  </si>
  <si>
    <t>Cayman Islands National Insurance Company (CINICO)</t>
  </si>
  <si>
    <t>Cayman Islands National Museum</t>
  </si>
  <si>
    <t>Cayman Islands Stock Exchange</t>
  </si>
  <si>
    <t>Cayman National Cultural Foundation</t>
  </si>
  <si>
    <t>Cayman Turtle Farm (1983) Limited</t>
  </si>
  <si>
    <t>Children and Youth Service (CAYS) Foundation</t>
  </si>
  <si>
    <t>Civil Aviation Authority</t>
  </si>
  <si>
    <t>Electricity Regulatory Authority</t>
  </si>
  <si>
    <t>Health Services Authority</t>
  </si>
  <si>
    <t>Information and Communications Technology Authority</t>
  </si>
  <si>
    <t>Maritime Authority of the Cayman Islands</t>
  </si>
  <si>
    <t>The National Drug Council</t>
  </si>
  <si>
    <t>National Gallery of the Cayman Islands</t>
  </si>
  <si>
    <t>National Housing Development Trust</t>
  </si>
  <si>
    <t>National Roads Authority</t>
  </si>
  <si>
    <t>Port Authority of the Cayman Islands</t>
  </si>
  <si>
    <t>Public Service Pension Board</t>
  </si>
  <si>
    <t>Sister Islands Affordable Housing Corporation</t>
  </si>
  <si>
    <t>Tourism Attractions Board</t>
  </si>
  <si>
    <t>University College of the Cayman Islands</t>
  </si>
  <si>
    <t>Water Authourity</t>
  </si>
  <si>
    <t>FY2015/16</t>
  </si>
  <si>
    <t>July 2016- Dec 2016</t>
  </si>
  <si>
    <t>TOTAL</t>
  </si>
  <si>
    <t>FY 2015/16</t>
  </si>
  <si>
    <t>July 16-Dec 16</t>
  </si>
  <si>
    <r>
      <t xml:space="preserve">Note: </t>
    </r>
    <r>
      <rPr>
        <sz val="10"/>
        <color rgb="FF000000"/>
        <rFont val="Arial"/>
        <family val="2"/>
      </rPr>
      <t>Total is equivalent full time staff.</t>
    </r>
  </si>
  <si>
    <r>
      <rPr>
        <b/>
        <sz val="10"/>
        <color rgb="FF000000"/>
        <rFont val="Arial"/>
        <family val="2"/>
      </rPr>
      <t>Source:</t>
    </r>
    <r>
      <rPr>
        <sz val="10"/>
        <color rgb="FF000000"/>
        <rFont val="Arial"/>
        <family val="2"/>
      </rPr>
      <t xml:space="preserve"> Central Government data is from the Cayman Islands Government Annual Budget Statement for FY2016-17, except for data for the Ministry of Home Affairs. The latter was extrapolated from data provided by the Portfolio of Civil Service as at 1st January 2017, which was imputed for all periods. SAGC data is taken from CIG Ownership Agreements for FY2016-17</t>
    </r>
  </si>
  <si>
    <t xml:space="preserve">Country </t>
  </si>
  <si>
    <t>Statutory Authorities and Government Corporations</t>
  </si>
  <si>
    <t>Jan 17-Dec 17</t>
  </si>
  <si>
    <t>Jan 2017 - Dec 2017</t>
  </si>
  <si>
    <t>Work Permits by Industry Classified by ISIC (Revision 4), 2012-2016</t>
  </si>
  <si>
    <t>Work Permits by Nationality, 2016</t>
  </si>
  <si>
    <t>Labour Force Indicators by Sex, 2008- 2016</t>
  </si>
  <si>
    <t>Labour Force Indicators by Status, 2008 - 2016</t>
  </si>
  <si>
    <t>Labour Force Indicators by Age Groups, 2004 - 2016</t>
  </si>
  <si>
    <t>Category of Workers by Sex and Status, 2008 - 2016</t>
  </si>
  <si>
    <t>Employment by Occupation and Sex, 1991 - 2016</t>
  </si>
  <si>
    <t>Employment by Occupation and Status, 2008 - 2016</t>
  </si>
  <si>
    <t>Employment by Industry 2010- 2016</t>
  </si>
  <si>
    <r>
      <rPr>
        <b/>
        <sz val="12"/>
        <rFont val="Arial"/>
        <family val="2"/>
      </rPr>
      <t>Source:</t>
    </r>
    <r>
      <rPr>
        <sz val="12"/>
        <rFont val="Arial"/>
        <family val="2"/>
      </rPr>
      <t xml:space="preserve">  Economics and Statistics Office (ESO)</t>
    </r>
  </si>
  <si>
    <t>Employees of the Cayman Islands Central Government by Sex,  2016</t>
  </si>
  <si>
    <t>Statutory Authorities' and Government Corporations' Employment</t>
  </si>
  <si>
    <t>Employees of the Cayman Islands Central Government by Sex,  2011 - 2012</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</si>
</sst>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_(* \(#,##0.00\);_(* &quot;-&quot;??_);_(@_)"/>
    <numFmt numFmtId="164" formatCode="\-\ #\ \-"/>
    <numFmt numFmtId="165" formatCode="_(* #,##0.0_);_(* \(#,##0.0\);_(* &quot;-&quot;??_);_(@_)"/>
    <numFmt numFmtId="166" formatCode="_(* #,##0_);_(* \(#,##0\);_(* &quot;-&quot;??_);_(@_)"/>
    <numFmt numFmtId="167" formatCode="\(0.0\)"/>
    <numFmt numFmtId="168" formatCode="0.0"/>
    <numFmt numFmtId="169" formatCode="0."/>
    <numFmt numFmtId="170" formatCode="#,##0.000000000000"/>
    <numFmt numFmtId="171" formatCode="###,###,###,###,###,###,###,###,###,###,###,###,##0"/>
  </numFmts>
  <fonts count="45" x14ac:knownFonts="1">
    <font>
      <sz val="10"/>
      <name val="Arial"/>
    </font>
    <font>
      <b/>
      <sz val="10"/>
      <name val="Arial"/>
      <family val="2"/>
    </font>
    <font>
      <i/>
      <sz val="10"/>
      <name val="Arial"/>
      <family val="2"/>
    </font>
    <font>
      <sz val="10"/>
      <name val="Arial"/>
      <family val="2"/>
    </font>
    <font>
      <b/>
      <sz val="12"/>
      <name val="Arial"/>
      <family val="2"/>
    </font>
    <font>
      <vertAlign val="superscript"/>
      <sz val="10"/>
      <name val="Arial"/>
      <family val="2"/>
    </font>
    <font>
      <b/>
      <vertAlign val="superscript"/>
      <sz val="10"/>
      <name val="Arial"/>
      <family val="2"/>
    </font>
    <font>
      <b/>
      <sz val="12"/>
      <name val="Arial"/>
      <family val="2"/>
    </font>
    <font>
      <b/>
      <sz val="16"/>
      <name val="Arial"/>
      <family val="2"/>
    </font>
    <font>
      <sz val="8"/>
      <name val="Arial"/>
      <family val="2"/>
    </font>
    <font>
      <b/>
      <sz val="10"/>
      <name val="Arial"/>
      <family val="2"/>
    </font>
    <font>
      <sz val="10"/>
      <name val="Arial"/>
      <family val="2"/>
    </font>
    <font>
      <b/>
      <vertAlign val="superscript"/>
      <sz val="12"/>
      <name val="Arial"/>
      <family val="2"/>
    </font>
    <font>
      <b/>
      <sz val="11"/>
      <name val="Arial"/>
      <family val="2"/>
    </font>
    <font>
      <b/>
      <i/>
      <sz val="10"/>
      <name val="Arial"/>
      <family val="2"/>
    </font>
    <font>
      <i/>
      <sz val="10"/>
      <name val="Arial"/>
      <family val="2"/>
    </font>
    <font>
      <sz val="11"/>
      <name val="Arial"/>
      <family val="2"/>
    </font>
    <font>
      <b/>
      <sz val="11"/>
      <name val="Book Antiqua"/>
      <family val="1"/>
    </font>
    <font>
      <b/>
      <sz val="10"/>
      <color indexed="12"/>
      <name val="Arial"/>
      <family val="2"/>
    </font>
    <font>
      <b/>
      <sz val="14"/>
      <name val="Book Antiqua"/>
      <family val="1"/>
    </font>
    <font>
      <sz val="10"/>
      <color indexed="8"/>
      <name val="Arial"/>
      <family val="2"/>
    </font>
    <font>
      <b/>
      <sz val="10"/>
      <color indexed="8"/>
      <name val="Arial"/>
      <family val="2"/>
    </font>
    <font>
      <vertAlign val="superscript"/>
      <sz val="10"/>
      <name val="Arial"/>
      <family val="2"/>
    </font>
    <font>
      <i/>
      <sz val="8"/>
      <name val="Arial"/>
      <family val="2"/>
    </font>
    <font>
      <sz val="11"/>
      <name val="Arial"/>
      <family val="2"/>
    </font>
    <font>
      <sz val="11"/>
      <color indexed="8"/>
      <name val="Arial"/>
      <family val="2"/>
    </font>
    <font>
      <sz val="9"/>
      <name val="Arial"/>
      <family val="2"/>
    </font>
    <font>
      <b/>
      <sz val="12"/>
      <color theme="1"/>
      <name val="Arial"/>
      <family val="2"/>
    </font>
    <font>
      <b/>
      <sz val="10"/>
      <name val="Arial"/>
      <family val="2"/>
    </font>
    <font>
      <sz val="10"/>
      <color theme="1"/>
      <name val="Arial"/>
      <family val="2"/>
    </font>
    <font>
      <i/>
      <vertAlign val="superscript"/>
      <sz val="10"/>
      <name val="Arial"/>
      <family val="2"/>
    </font>
    <font>
      <b/>
      <sz val="10"/>
      <color rgb="FFFF0000"/>
      <name val="Arial"/>
      <family val="2"/>
    </font>
    <font>
      <sz val="10"/>
      <color rgb="FFFF0000"/>
      <name val="Arial"/>
      <family val="2"/>
    </font>
    <font>
      <b/>
      <sz val="11"/>
      <color theme="1"/>
      <name val="Calibri"/>
      <family val="2"/>
      <scheme val="minor"/>
    </font>
    <font>
      <sz val="10"/>
      <color rgb="FF000000"/>
      <name val="Arial"/>
      <family val="2"/>
    </font>
    <font>
      <b/>
      <sz val="10"/>
      <color rgb="FF000000"/>
      <name val="Arial"/>
      <family val="2"/>
    </font>
    <font>
      <b/>
      <sz val="12"/>
      <color theme="0"/>
      <name val="Arial"/>
      <family val="2"/>
    </font>
    <font>
      <sz val="10"/>
      <color theme="0"/>
      <name val="Arial"/>
      <family val="2"/>
    </font>
    <font>
      <sz val="10"/>
      <name val="Arial"/>
      <family val="2"/>
    </font>
    <font>
      <sz val="10"/>
      <name val="Arial"/>
      <family val="2"/>
    </font>
    <font>
      <sz val="10"/>
      <name val="Arial"/>
      <family val="2"/>
    </font>
    <font>
      <sz val="12"/>
      <name val="Arial"/>
      <family val="2"/>
    </font>
    <font>
      <b/>
      <sz val="12"/>
      <color theme="1"/>
      <name val="Calibri"/>
      <family val="2"/>
      <scheme val="minor"/>
    </font>
    <font>
      <i/>
      <sz val="12"/>
      <name val="Arial"/>
      <family val="2"/>
    </font>
    <font>
      <sz val="12"/>
      <color theme="1"/>
      <name val="Calibri"/>
      <family val="2"/>
      <scheme val="minor"/>
    </font>
  </fonts>
  <fills count="6">
    <fill>
      <patternFill patternType="none"/>
    </fill>
    <fill>
      <patternFill patternType="gray125"/>
    </fill>
    <fill>
      <patternFill patternType="solid">
        <fgColor indexed="16"/>
        <bgColor indexed="64"/>
      </patternFill>
    </fill>
    <fill>
      <patternFill patternType="solid">
        <fgColor indexed="13"/>
        <bgColor indexed="64"/>
      </patternFill>
    </fill>
    <fill>
      <patternFill patternType="solid">
        <fgColor theme="0"/>
        <bgColor indexed="64"/>
      </patternFill>
    </fill>
    <fill>
      <patternFill patternType="solid">
        <fgColor rgb="FFFFFF00"/>
        <bgColor indexed="64"/>
      </patternFill>
    </fill>
  </fills>
  <borders count="30">
    <border>
      <left/>
      <right/>
      <top/>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right/>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thin">
        <color indexed="64"/>
      </left>
      <right/>
      <top/>
      <bottom/>
      <diagonal/>
    </border>
    <border>
      <left style="hair">
        <color indexed="64"/>
      </left>
      <right style="hair">
        <color indexed="64"/>
      </right>
      <top/>
      <bottom/>
      <diagonal/>
    </border>
    <border>
      <left/>
      <right style="thin">
        <color indexed="64"/>
      </right>
      <top/>
      <bottom/>
      <diagonal/>
    </border>
    <border>
      <left style="thin">
        <color indexed="64"/>
      </left>
      <right style="hair">
        <color indexed="64"/>
      </right>
      <top/>
      <bottom/>
      <diagonal/>
    </border>
    <border>
      <left style="hair">
        <color indexed="64"/>
      </left>
      <right style="thin">
        <color indexed="64"/>
      </right>
      <top/>
      <bottom/>
      <diagonal/>
    </border>
    <border>
      <left style="thin">
        <color indexed="64"/>
      </left>
      <right/>
      <top/>
      <bottom style="thin">
        <color indexed="64"/>
      </bottom>
      <diagonal/>
    </border>
    <border>
      <left style="hair">
        <color indexed="64"/>
      </left>
      <right style="hair">
        <color indexed="64"/>
      </right>
      <top/>
      <bottom style="thin">
        <color indexed="64"/>
      </bottom>
      <diagonal/>
    </border>
    <border>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s>
  <cellStyleXfs count="13">
    <xf numFmtId="0" fontId="0" fillId="0" borderId="0"/>
    <xf numFmtId="43" fontId="3" fillId="0" borderId="0" applyFont="0" applyFill="0" applyBorder="0" applyAlignment="0" applyProtection="0"/>
    <xf numFmtId="0" fontId="3" fillId="0" borderId="0"/>
    <xf numFmtId="0" fontId="11" fillId="0" borderId="0"/>
    <xf numFmtId="0" fontId="3" fillId="0" borderId="0"/>
    <xf numFmtId="43" fontId="38" fillId="0" borderId="0" applyFont="0" applyFill="0" applyBorder="0" applyAlignment="0" applyProtection="0"/>
    <xf numFmtId="0" fontId="3" fillId="0" borderId="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0" fillId="0" borderId="0" applyFont="0" applyFill="0" applyBorder="0" applyAlignment="0" applyProtection="0"/>
  </cellStyleXfs>
  <cellXfs count="683">
    <xf numFmtId="0" fontId="0" fillId="0" borderId="0" xfId="0"/>
    <xf numFmtId="0" fontId="1" fillId="0" borderId="0" xfId="0" applyFont="1"/>
    <xf numFmtId="0" fontId="1" fillId="0" borderId="1" xfId="0" applyFont="1" applyBorder="1" applyAlignment="1">
      <alignment horizontal="center"/>
    </xf>
    <xf numFmtId="0" fontId="0" fillId="0" borderId="2" xfId="0" applyBorder="1"/>
    <xf numFmtId="0" fontId="5" fillId="0" borderId="0" xfId="0" applyFont="1" applyAlignment="1">
      <alignment horizontal="center" vertical="center"/>
    </xf>
    <xf numFmtId="164" fontId="0" fillId="0" borderId="0" xfId="0" applyNumberFormat="1" applyAlignment="1">
      <alignment horizontal="centerContinuous"/>
    </xf>
    <xf numFmtId="0" fontId="0" fillId="0" borderId="0" xfId="0" applyAlignment="1">
      <alignment horizontal="centerContinuous"/>
    </xf>
    <xf numFmtId="166" fontId="0" fillId="0" borderId="0" xfId="1" applyNumberFormat="1" applyFont="1"/>
    <xf numFmtId="0" fontId="1" fillId="0" borderId="1" xfId="0" applyFont="1" applyBorder="1" applyAlignment="1">
      <alignment horizontal="center" vertical="center" wrapText="1"/>
    </xf>
    <xf numFmtId="0" fontId="0" fillId="0" borderId="0" xfId="0" applyAlignment="1">
      <alignment horizontal="left"/>
    </xf>
    <xf numFmtId="0" fontId="7" fillId="0" borderId="0" xfId="0" applyFont="1"/>
    <xf numFmtId="0" fontId="7" fillId="0" borderId="0" xfId="0" applyFont="1" applyAlignment="1">
      <alignment horizontal="centerContinuous"/>
    </xf>
    <xf numFmtId="166" fontId="0" fillId="0" borderId="0" xfId="1" applyNumberFormat="1" applyFont="1" applyAlignment="1">
      <alignment horizontal="right"/>
    </xf>
    <xf numFmtId="167" fontId="0" fillId="0" borderId="0" xfId="1" applyNumberFormat="1" applyFont="1" applyAlignment="1">
      <alignment horizontal="right"/>
    </xf>
    <xf numFmtId="166" fontId="1" fillId="0" borderId="0" xfId="1" applyNumberFormat="1" applyFont="1"/>
    <xf numFmtId="0" fontId="0" fillId="0" borderId="1" xfId="0" applyBorder="1" applyAlignment="1">
      <alignment horizontal="center" vertical="center" wrapText="1"/>
    </xf>
    <xf numFmtId="0" fontId="1" fillId="0" borderId="0" xfId="0" applyFont="1" applyAlignment="1">
      <alignment horizontal="center"/>
    </xf>
    <xf numFmtId="165" fontId="0" fillId="0" borderId="0" xfId="1" applyNumberFormat="1" applyFont="1"/>
    <xf numFmtId="0" fontId="2" fillId="0" borderId="0" xfId="0" applyFont="1" applyAlignment="1">
      <alignment horizontal="left"/>
    </xf>
    <xf numFmtId="166" fontId="2" fillId="0" borderId="0" xfId="1" applyNumberFormat="1" applyFont="1"/>
    <xf numFmtId="165" fontId="2" fillId="0" borderId="0" xfId="1" applyNumberFormat="1" applyFont="1"/>
    <xf numFmtId="0" fontId="1" fillId="0" borderId="0" xfId="0" applyFont="1" applyAlignment="1">
      <alignment horizontal="centerContinuous"/>
    </xf>
    <xf numFmtId="0" fontId="10" fillId="0" borderId="0" xfId="0" applyFont="1" applyAlignment="1">
      <alignment horizontal="centerContinuous"/>
    </xf>
    <xf numFmtId="3" fontId="0" fillId="0" borderId="0" xfId="0" applyNumberFormat="1"/>
    <xf numFmtId="0" fontId="1" fillId="0" borderId="1" xfId="0" applyFont="1" applyBorder="1" applyAlignment="1" applyProtection="1">
      <alignment horizontal="center"/>
      <protection locked="0"/>
    </xf>
    <xf numFmtId="0" fontId="0" fillId="0" borderId="0" xfId="0" applyBorder="1"/>
    <xf numFmtId="0" fontId="1" fillId="0" borderId="2" xfId="0" applyFont="1" applyBorder="1" applyAlignment="1">
      <alignment horizontal="center" vertical="top" wrapText="1"/>
    </xf>
    <xf numFmtId="0" fontId="1" fillId="0" borderId="0" xfId="0" quotePrefix="1" applyFont="1" applyAlignment="1">
      <alignment horizontal="left"/>
    </xf>
    <xf numFmtId="0" fontId="7" fillId="0" borderId="0" xfId="0" applyFont="1" applyAlignment="1">
      <alignment horizontal="right"/>
    </xf>
    <xf numFmtId="0" fontId="7" fillId="0" borderId="0" xfId="0" quotePrefix="1" applyFont="1" applyAlignment="1">
      <alignment horizontal="centerContinuous" wrapText="1"/>
    </xf>
    <xf numFmtId="0" fontId="7" fillId="0" borderId="0" xfId="0" applyFont="1" applyBorder="1" applyAlignment="1">
      <alignment horizontal="centerContinuous"/>
    </xf>
    <xf numFmtId="0" fontId="0" fillId="0" borderId="0" xfId="0" applyBorder="1" applyAlignment="1">
      <alignment horizontal="centerContinuous"/>
    </xf>
    <xf numFmtId="0" fontId="1" fillId="0" borderId="2" xfId="0" applyFont="1" applyBorder="1" applyAlignment="1">
      <alignment horizontal="center"/>
    </xf>
    <xf numFmtId="0" fontId="1" fillId="0" borderId="0" xfId="0" applyFont="1" applyAlignment="1">
      <alignment horizontal="right"/>
    </xf>
    <xf numFmtId="0" fontId="1" fillId="0" borderId="2" xfId="0" quotePrefix="1" applyFont="1" applyBorder="1" applyAlignment="1">
      <alignment horizontal="left"/>
    </xf>
    <xf numFmtId="0" fontId="1" fillId="0" borderId="2" xfId="0" quotePrefix="1" applyFont="1" applyBorder="1" applyAlignment="1">
      <alignment horizontal="right"/>
    </xf>
    <xf numFmtId="0" fontId="1" fillId="0" borderId="2" xfId="0" applyFont="1" applyBorder="1" applyAlignment="1">
      <alignment horizontal="right"/>
    </xf>
    <xf numFmtId="0" fontId="1" fillId="0" borderId="0" xfId="0" applyFont="1" applyBorder="1" applyAlignment="1">
      <alignment horizontal="centerContinuous"/>
    </xf>
    <xf numFmtId="0" fontId="7" fillId="0" borderId="2" xfId="0" applyFont="1" applyBorder="1" applyAlignment="1">
      <alignment horizontal="centerContinuous"/>
    </xf>
    <xf numFmtId="0" fontId="0" fillId="0" borderId="2" xfId="0" applyBorder="1" applyAlignment="1">
      <alignment horizontal="centerContinuous"/>
    </xf>
    <xf numFmtId="16" fontId="1" fillId="0" borderId="0" xfId="0" quotePrefix="1" applyNumberFormat="1" applyFont="1" applyAlignment="1">
      <alignment horizontal="right"/>
    </xf>
    <xf numFmtId="0" fontId="1" fillId="0" borderId="0" xfId="0" applyFont="1" applyBorder="1" applyAlignment="1">
      <alignment horizontal="right"/>
    </xf>
    <xf numFmtId="0" fontId="0" fillId="0" borderId="0" xfId="0" quotePrefix="1" applyAlignment="1">
      <alignment horizontal="right"/>
    </xf>
    <xf numFmtId="0" fontId="7" fillId="0" borderId="0" xfId="0" quotePrefix="1" applyFont="1" applyAlignment="1">
      <alignment horizontal="right"/>
    </xf>
    <xf numFmtId="0" fontId="1" fillId="0" borderId="0" xfId="0" quotePrefix="1" applyFont="1"/>
    <xf numFmtId="0" fontId="0" fillId="0" borderId="1" xfId="0" applyBorder="1"/>
    <xf numFmtId="0" fontId="13" fillId="0" borderId="1" xfId="0" applyFont="1" applyBorder="1" applyAlignment="1">
      <alignment horizontal="center"/>
    </xf>
    <xf numFmtId="0" fontId="1" fillId="0" borderId="1" xfId="0" quotePrefix="1" applyFont="1" applyBorder="1" applyAlignment="1">
      <alignment horizontal="center"/>
    </xf>
    <xf numFmtId="43" fontId="0" fillId="0" borderId="0" xfId="1" applyFont="1"/>
    <xf numFmtId="166" fontId="3" fillId="0" borderId="0" xfId="1" applyNumberFormat="1" applyFont="1"/>
    <xf numFmtId="0" fontId="7" fillId="0" borderId="0" xfId="0" applyFont="1" applyAlignment="1"/>
    <xf numFmtId="0" fontId="0" fillId="0" borderId="0" xfId="0" applyAlignment="1"/>
    <xf numFmtId="0" fontId="1" fillId="0" borderId="3" xfId="0" applyFont="1" applyBorder="1" applyAlignment="1">
      <alignment horizontal="centerContinuous"/>
    </xf>
    <xf numFmtId="0" fontId="0" fillId="0" borderId="4" xfId="0" applyBorder="1" applyAlignment="1">
      <alignment horizontal="centerContinuous"/>
    </xf>
    <xf numFmtId="0" fontId="1" fillId="0" borderId="0" xfId="0" quotePrefix="1" applyFont="1" applyAlignment="1">
      <alignment horizontal="centerContinuous"/>
    </xf>
    <xf numFmtId="0" fontId="11" fillId="0" borderId="0" xfId="0" applyFont="1"/>
    <xf numFmtId="166" fontId="0" fillId="0" borderId="0" xfId="0" applyNumberFormat="1"/>
    <xf numFmtId="0" fontId="0" fillId="0" borderId="0" xfId="0" applyFill="1"/>
    <xf numFmtId="166" fontId="0" fillId="0" borderId="0" xfId="1" applyNumberFormat="1" applyFont="1" applyFill="1"/>
    <xf numFmtId="168" fontId="11" fillId="0" borderId="0" xfId="0" applyNumberFormat="1" applyFont="1" applyFill="1" applyBorder="1"/>
    <xf numFmtId="0" fontId="7" fillId="0" borderId="0" xfId="0" applyFont="1" applyAlignment="1">
      <alignment horizontal="left"/>
    </xf>
    <xf numFmtId="0" fontId="0" fillId="2" borderId="0" xfId="0" applyFill="1"/>
    <xf numFmtId="0" fontId="0" fillId="2" borderId="0" xfId="0" applyFill="1" applyAlignment="1">
      <alignment horizontal="centerContinuous"/>
    </xf>
    <xf numFmtId="0" fontId="11" fillId="0" borderId="0" xfId="0" applyFont="1" applyBorder="1"/>
    <xf numFmtId="164" fontId="0" fillId="0" borderId="0" xfId="0" applyNumberFormat="1" applyAlignment="1"/>
    <xf numFmtId="169" fontId="8" fillId="0" borderId="0" xfId="0" applyNumberFormat="1" applyFont="1" applyBorder="1"/>
    <xf numFmtId="0" fontId="0" fillId="0" borderId="0" xfId="0" applyFill="1" applyBorder="1"/>
    <xf numFmtId="0" fontId="16" fillId="0" borderId="0" xfId="0" applyFont="1"/>
    <xf numFmtId="0" fontId="16" fillId="2" borderId="0" xfId="0" applyFont="1" applyFill="1" applyAlignment="1">
      <alignment horizontal="centerContinuous"/>
    </xf>
    <xf numFmtId="0" fontId="16" fillId="2" borderId="0" xfId="0" applyFont="1" applyFill="1"/>
    <xf numFmtId="1" fontId="0" fillId="0" borderId="0" xfId="0" applyNumberFormat="1"/>
    <xf numFmtId="0" fontId="0" fillId="0" borderId="0" xfId="0" applyFill="1" applyAlignment="1">
      <alignment horizontal="center"/>
    </xf>
    <xf numFmtId="0" fontId="17" fillId="0" borderId="0" xfId="0" applyFont="1" applyBorder="1" applyAlignment="1">
      <alignment horizontal="right"/>
    </xf>
    <xf numFmtId="0" fontId="8" fillId="0" borderId="0" xfId="0" applyFont="1" applyBorder="1" applyAlignment="1">
      <alignment horizontal="centerContinuous"/>
    </xf>
    <xf numFmtId="0" fontId="19" fillId="0" borderId="0" xfId="0" applyFont="1" applyBorder="1" applyAlignment="1">
      <alignment horizontal="right"/>
    </xf>
    <xf numFmtId="0" fontId="0" fillId="3" borderId="0" xfId="0" applyFill="1"/>
    <xf numFmtId="1" fontId="14" fillId="0" borderId="0" xfId="1" applyNumberFormat="1" applyFont="1" applyFill="1" applyBorder="1"/>
    <xf numFmtId="166" fontId="23" fillId="0" borderId="0" xfId="1" applyNumberFormat="1" applyFont="1" applyFill="1"/>
    <xf numFmtId="168" fontId="23" fillId="0" borderId="0" xfId="0" applyNumberFormat="1" applyFont="1" applyFill="1" applyBorder="1"/>
    <xf numFmtId="0" fontId="7" fillId="0" borderId="0" xfId="0" applyFont="1" applyAlignment="1">
      <alignment horizontal="center"/>
    </xf>
    <xf numFmtId="166" fontId="10" fillId="0" borderId="0" xfId="1" applyNumberFormat="1" applyFont="1" applyBorder="1"/>
    <xf numFmtId="0" fontId="0" fillId="0" borderId="0" xfId="0" applyFill="1" applyBorder="1" applyAlignment="1">
      <alignment horizontal="center"/>
    </xf>
    <xf numFmtId="0" fontId="3" fillId="0" borderId="0" xfId="0" applyFont="1" applyAlignment="1"/>
    <xf numFmtId="0" fontId="24" fillId="0" borderId="0" xfId="0" applyFont="1" applyAlignment="1">
      <alignment horizontal="justify" wrapText="1"/>
    </xf>
    <xf numFmtId="0" fontId="0" fillId="0" borderId="0" xfId="0" applyAlignment="1">
      <alignment horizontal="justify" wrapText="1"/>
    </xf>
    <xf numFmtId="0" fontId="24" fillId="0" borderId="0" xfId="0" applyFont="1" applyAlignment="1">
      <alignment horizontal="justify"/>
    </xf>
    <xf numFmtId="0" fontId="24" fillId="0" borderId="0" xfId="0" applyFont="1" applyBorder="1" applyAlignment="1">
      <alignment horizontal="justify"/>
    </xf>
    <xf numFmtId="166" fontId="24" fillId="0" borderId="0" xfId="1" applyNumberFormat="1" applyFont="1" applyBorder="1" applyAlignment="1">
      <alignment horizontal="justify"/>
    </xf>
    <xf numFmtId="0" fontId="25" fillId="0" borderId="0" xfId="0" applyFont="1" applyAlignment="1">
      <alignment horizontal="justify"/>
    </xf>
    <xf numFmtId="3" fontId="24" fillId="0" borderId="0" xfId="0" applyNumberFormat="1" applyFont="1" applyBorder="1" applyAlignment="1">
      <alignment horizontal="justify"/>
    </xf>
    <xf numFmtId="0" fontId="13" fillId="0" borderId="0" xfId="0" applyFont="1" applyBorder="1" applyAlignment="1">
      <alignment horizontal="justify"/>
    </xf>
    <xf numFmtId="0" fontId="0" fillId="4" borderId="0" xfId="0" applyFill="1"/>
    <xf numFmtId="0" fontId="10" fillId="4" borderId="0" xfId="0" applyFont="1" applyFill="1" applyBorder="1"/>
    <xf numFmtId="0" fontId="10" fillId="4" borderId="0" xfId="0" applyFont="1" applyFill="1"/>
    <xf numFmtId="0" fontId="0" fillId="4" borderId="0" xfId="0" applyFill="1" applyAlignment="1">
      <alignment wrapText="1"/>
    </xf>
    <xf numFmtId="0" fontId="0" fillId="4" borderId="2" xfId="0" applyFill="1" applyBorder="1"/>
    <xf numFmtId="0" fontId="0" fillId="4" borderId="0" xfId="0" applyFill="1" applyBorder="1"/>
    <xf numFmtId="166" fontId="0" fillId="4" borderId="0" xfId="1" applyNumberFormat="1" applyFont="1" applyFill="1"/>
    <xf numFmtId="0" fontId="1" fillId="4" borderId="1" xfId="0" applyFont="1" applyFill="1" applyBorder="1" applyAlignment="1">
      <alignment horizontal="center"/>
    </xf>
    <xf numFmtId="0" fontId="1" fillId="4" borderId="1" xfId="0" applyNumberFormat="1" applyFont="1" applyFill="1" applyBorder="1" applyAlignment="1">
      <alignment horizontal="right"/>
    </xf>
    <xf numFmtId="0" fontId="1" fillId="4" borderId="0" xfId="0" applyFont="1" applyFill="1" applyBorder="1" applyAlignment="1">
      <alignment horizontal="center"/>
    </xf>
    <xf numFmtId="0" fontId="1" fillId="4" borderId="0" xfId="0" applyNumberFormat="1" applyFont="1" applyFill="1" applyBorder="1" applyAlignment="1">
      <alignment horizontal="right"/>
    </xf>
    <xf numFmtId="0" fontId="0" fillId="4" borderId="0" xfId="0" applyFill="1" applyAlignment="1">
      <alignment vertical="top" wrapText="1"/>
    </xf>
    <xf numFmtId="3" fontId="3" fillId="4" borderId="0" xfId="1" applyNumberFormat="1" applyFont="1" applyFill="1" applyAlignment="1"/>
    <xf numFmtId="3" fontId="0" fillId="4" borderId="0" xfId="0" applyNumberFormat="1" applyFill="1" applyAlignment="1"/>
    <xf numFmtId="3" fontId="0" fillId="4" borderId="0" xfId="1" applyNumberFormat="1" applyFont="1" applyFill="1" applyAlignment="1"/>
    <xf numFmtId="3" fontId="3" fillId="4" borderId="0" xfId="1" applyNumberFormat="1" applyFill="1" applyAlignment="1"/>
    <xf numFmtId="3" fontId="5" fillId="4" borderId="0" xfId="1" applyNumberFormat="1" applyFont="1" applyFill="1" applyAlignment="1">
      <alignment horizontal="right"/>
    </xf>
    <xf numFmtId="0" fontId="27" fillId="0" borderId="0" xfId="0" applyFont="1" applyFill="1" applyBorder="1" applyAlignment="1">
      <alignment wrapText="1"/>
    </xf>
    <xf numFmtId="0" fontId="1" fillId="4" borderId="1" xfId="0" applyFont="1" applyFill="1" applyBorder="1" applyAlignment="1">
      <alignment horizontal="right"/>
    </xf>
    <xf numFmtId="0" fontId="3" fillId="4" borderId="0" xfId="0" applyFont="1" applyFill="1"/>
    <xf numFmtId="0" fontId="1" fillId="4" borderId="0" xfId="0" applyFont="1" applyFill="1"/>
    <xf numFmtId="166" fontId="1" fillId="4" borderId="0" xfId="1" applyNumberFormat="1" applyFont="1" applyFill="1"/>
    <xf numFmtId="0" fontId="3" fillId="4" borderId="2" xfId="0" applyFont="1" applyFill="1" applyBorder="1"/>
    <xf numFmtId="166" fontId="5" fillId="4" borderId="0" xfId="1" applyNumberFormat="1" applyFont="1" applyFill="1" applyAlignment="1">
      <alignment horizontal="center"/>
    </xf>
    <xf numFmtId="166" fontId="3" fillId="4" borderId="0" xfId="1" applyNumberFormat="1" applyFill="1"/>
    <xf numFmtId="0" fontId="1" fillId="4" borderId="0" xfId="0" applyFont="1" applyFill="1" applyAlignment="1">
      <alignment horizontal="left"/>
    </xf>
    <xf numFmtId="0" fontId="17" fillId="0" borderId="0" xfId="0" applyFont="1" applyAlignment="1">
      <alignment horizontal="right"/>
    </xf>
    <xf numFmtId="0" fontId="0" fillId="0" borderId="0" xfId="0" applyAlignment="1">
      <alignment horizontal="center"/>
    </xf>
    <xf numFmtId="0" fontId="4" fillId="0" borderId="0" xfId="0" applyFont="1" applyAlignment="1">
      <alignment horizontal="center"/>
    </xf>
    <xf numFmtId="0" fontId="0" fillId="0" borderId="0" xfId="0"/>
    <xf numFmtId="0" fontId="1" fillId="2" borderId="0" xfId="0" applyFont="1" applyFill="1"/>
    <xf numFmtId="0" fontId="0" fillId="2" borderId="0" xfId="0" applyFill="1" applyBorder="1"/>
    <xf numFmtId="0" fontId="1" fillId="0" borderId="0" xfId="0" applyFont="1" applyFill="1"/>
    <xf numFmtId="0" fontId="0" fillId="0" borderId="0" xfId="0" applyAlignment="1">
      <alignment horizontal="center"/>
    </xf>
    <xf numFmtId="0" fontId="0" fillId="0" borderId="0" xfId="0"/>
    <xf numFmtId="0" fontId="0" fillId="2" borderId="0" xfId="0" applyFill="1" applyAlignment="1">
      <alignment horizontal="center"/>
    </xf>
    <xf numFmtId="0" fontId="33" fillId="0" borderId="0" xfId="0" applyFont="1" applyFill="1" applyBorder="1" applyAlignment="1">
      <alignment horizontal="center"/>
    </xf>
    <xf numFmtId="0" fontId="32" fillId="0" borderId="0" xfId="0" applyFont="1" applyFill="1" applyBorder="1"/>
    <xf numFmtId="0" fontId="0" fillId="0" borderId="0" xfId="0"/>
    <xf numFmtId="0" fontId="3" fillId="4" borderId="0" xfId="0" applyFont="1" applyFill="1" applyAlignment="1">
      <alignment horizontal="left"/>
    </xf>
    <xf numFmtId="0" fontId="26" fillId="4" borderId="0" xfId="0" applyFont="1" applyFill="1" applyAlignment="1">
      <alignment horizontal="left"/>
    </xf>
    <xf numFmtId="166" fontId="23" fillId="4" borderId="0" xfId="1" applyNumberFormat="1" applyFont="1" applyFill="1" applyAlignment="1">
      <alignment horizontal="right"/>
    </xf>
    <xf numFmtId="166" fontId="23" fillId="4" borderId="0" xfId="1" applyNumberFormat="1" applyFont="1" applyFill="1" applyBorder="1"/>
    <xf numFmtId="166" fontId="23" fillId="4" borderId="0" xfId="1" applyNumberFormat="1" applyFont="1" applyFill="1"/>
    <xf numFmtId="0" fontId="22" fillId="4" borderId="0" xfId="0" applyFont="1" applyFill="1"/>
    <xf numFmtId="0" fontId="3" fillId="4" borderId="0" xfId="0" applyFont="1" applyFill="1" applyAlignment="1"/>
    <xf numFmtId="0" fontId="0" fillId="4" borderId="0" xfId="0" applyFill="1" applyAlignment="1">
      <alignment horizontal="center"/>
    </xf>
    <xf numFmtId="0" fontId="1" fillId="4" borderId="0" xfId="0" applyFont="1" applyFill="1" applyAlignment="1">
      <alignment horizontal="center"/>
    </xf>
    <xf numFmtId="0" fontId="5" fillId="4" borderId="0" xfId="0" applyFont="1" applyFill="1" applyAlignment="1">
      <alignment horizontal="left" vertical="center"/>
    </xf>
    <xf numFmtId="0" fontId="1" fillId="4" borderId="0" xfId="0" applyFont="1" applyFill="1" applyBorder="1"/>
    <xf numFmtId="0" fontId="1" fillId="4" borderId="5" xfId="0" applyFont="1" applyFill="1" applyBorder="1" applyAlignment="1">
      <alignment horizontal="center"/>
    </xf>
    <xf numFmtId="0" fontId="1" fillId="4" borderId="5" xfId="0" applyFont="1" applyFill="1" applyBorder="1" applyAlignment="1">
      <alignment horizontal="right"/>
    </xf>
    <xf numFmtId="0" fontId="1" fillId="4" borderId="3" xfId="0" applyFont="1" applyFill="1" applyBorder="1" applyAlignment="1">
      <alignment horizontal="left"/>
    </xf>
    <xf numFmtId="0" fontId="1" fillId="4" borderId="10" xfId="0" applyFont="1" applyFill="1" applyBorder="1" applyAlignment="1">
      <alignment horizontal="center"/>
    </xf>
    <xf numFmtId="0" fontId="1" fillId="4" borderId="11" xfId="0" applyFont="1" applyFill="1" applyBorder="1" applyAlignment="1">
      <alignment horizontal="center"/>
    </xf>
    <xf numFmtId="0" fontId="0" fillId="4" borderId="5" xfId="0" applyFill="1" applyBorder="1"/>
    <xf numFmtId="0" fontId="3" fillId="4" borderId="8" xfId="0" applyFont="1" applyFill="1" applyBorder="1" applyAlignment="1">
      <alignment horizontal="center"/>
    </xf>
    <xf numFmtId="0" fontId="3" fillId="4" borderId="12" xfId="0" applyFont="1" applyFill="1" applyBorder="1" applyAlignment="1">
      <alignment horizontal="center"/>
    </xf>
    <xf numFmtId="0" fontId="3" fillId="4" borderId="9" xfId="0" applyFont="1" applyFill="1" applyBorder="1" applyAlignment="1">
      <alignment horizontal="center"/>
    </xf>
    <xf numFmtId="0" fontId="1" fillId="4" borderId="13" xfId="0" applyFont="1" applyFill="1" applyBorder="1" applyAlignment="1">
      <alignment horizontal="center"/>
    </xf>
    <xf numFmtId="0" fontId="3" fillId="4" borderId="23" xfId="0" applyFont="1" applyFill="1" applyBorder="1"/>
    <xf numFmtId="37" fontId="1" fillId="4" borderId="14" xfId="1" applyNumberFormat="1" applyFont="1" applyFill="1" applyBorder="1"/>
    <xf numFmtId="37" fontId="1" fillId="4" borderId="15" xfId="1" applyNumberFormat="1" applyFont="1" applyFill="1" applyBorder="1"/>
    <xf numFmtId="37" fontId="1" fillId="4" borderId="16" xfId="1" applyNumberFormat="1" applyFont="1" applyFill="1" applyBorder="1"/>
    <xf numFmtId="37" fontId="1" fillId="4" borderId="17" xfId="1" applyNumberFormat="1" applyFont="1" applyFill="1" applyBorder="1"/>
    <xf numFmtId="37" fontId="1" fillId="4" borderId="24" xfId="1" applyNumberFormat="1" applyFont="1" applyFill="1" applyBorder="1"/>
    <xf numFmtId="0" fontId="1" fillId="4" borderId="14" xfId="0" applyFont="1" applyFill="1" applyBorder="1"/>
    <xf numFmtId="0" fontId="3" fillId="4" borderId="15" xfId="0" applyFont="1" applyFill="1" applyBorder="1"/>
    <xf numFmtId="0" fontId="3" fillId="4" borderId="16" xfId="0" applyFont="1" applyFill="1" applyBorder="1"/>
    <xf numFmtId="166" fontId="1" fillId="4" borderId="17" xfId="1" applyNumberFormat="1" applyFont="1" applyFill="1" applyBorder="1"/>
    <xf numFmtId="0" fontId="3" fillId="4" borderId="24" xfId="0" applyFont="1" applyFill="1" applyBorder="1"/>
    <xf numFmtId="37" fontId="1" fillId="4" borderId="14" xfId="0" applyNumberFormat="1" applyFont="1" applyFill="1" applyBorder="1"/>
    <xf numFmtId="37" fontId="1" fillId="4" borderId="15" xfId="0" applyNumberFormat="1" applyFont="1" applyFill="1" applyBorder="1"/>
    <xf numFmtId="37" fontId="1" fillId="4" borderId="16" xfId="0" applyNumberFormat="1" applyFont="1" applyFill="1" applyBorder="1"/>
    <xf numFmtId="37" fontId="1" fillId="4" borderId="6" xfId="0" applyNumberFormat="1" applyFont="1" applyFill="1" applyBorder="1"/>
    <xf numFmtId="37" fontId="1" fillId="4" borderId="0" xfId="0" applyNumberFormat="1" applyFont="1" applyFill="1" applyBorder="1"/>
    <xf numFmtId="37" fontId="5" fillId="4" borderId="0" xfId="1" applyNumberFormat="1" applyFont="1" applyFill="1" applyAlignment="1">
      <alignment horizontal="center"/>
    </xf>
    <xf numFmtId="37" fontId="3" fillId="4" borderId="14" xfId="0" applyNumberFormat="1" applyFont="1" applyFill="1" applyBorder="1"/>
    <xf numFmtId="37" fontId="3" fillId="4" borderId="15" xfId="0" applyNumberFormat="1" applyFont="1" applyFill="1" applyBorder="1"/>
    <xf numFmtId="37" fontId="3" fillId="4" borderId="18" xfId="0" applyNumberFormat="1" applyFont="1" applyFill="1" applyBorder="1"/>
    <xf numFmtId="166" fontId="3" fillId="4" borderId="17" xfId="1" applyNumberFormat="1" applyFont="1" applyFill="1" applyBorder="1"/>
    <xf numFmtId="166" fontId="3" fillId="4" borderId="24" xfId="0" applyNumberFormat="1" applyFont="1" applyFill="1" applyBorder="1"/>
    <xf numFmtId="0" fontId="3" fillId="4" borderId="0" xfId="0" applyFont="1" applyFill="1" applyAlignment="1">
      <alignment horizontal="left" wrapText="1"/>
    </xf>
    <xf numFmtId="37" fontId="0" fillId="4" borderId="0" xfId="0" applyNumberFormat="1" applyFill="1"/>
    <xf numFmtId="37" fontId="3" fillId="4" borderId="0" xfId="1" applyNumberFormat="1" applyFont="1" applyFill="1"/>
    <xf numFmtId="0" fontId="3" fillId="4" borderId="0" xfId="0" applyFont="1" applyFill="1" applyAlignment="1">
      <alignment wrapText="1"/>
    </xf>
    <xf numFmtId="37" fontId="3" fillId="4" borderId="14" xfId="1" applyNumberFormat="1" applyFont="1" applyFill="1" applyBorder="1"/>
    <xf numFmtId="37" fontId="3" fillId="4" borderId="15" xfId="1" applyNumberFormat="1" applyFont="1" applyFill="1" applyBorder="1"/>
    <xf numFmtId="37" fontId="3" fillId="4" borderId="18" xfId="1" applyNumberFormat="1" applyFont="1" applyFill="1" applyBorder="1"/>
    <xf numFmtId="37" fontId="3" fillId="4" borderId="24" xfId="1" applyNumberFormat="1" applyFont="1" applyFill="1" applyBorder="1"/>
    <xf numFmtId="0" fontId="2" fillId="4" borderId="0" xfId="0" applyFont="1" applyFill="1" applyAlignment="1">
      <alignment horizontal="left" wrapText="1" indent="1"/>
    </xf>
    <xf numFmtId="37" fontId="2" fillId="4" borderId="15" xfId="0" applyNumberFormat="1" applyFont="1" applyFill="1" applyBorder="1"/>
    <xf numFmtId="166" fontId="2" fillId="4" borderId="24" xfId="0" applyNumberFormat="1" applyFont="1" applyFill="1" applyBorder="1"/>
    <xf numFmtId="166" fontId="3" fillId="4" borderId="0" xfId="1" applyNumberFormat="1" applyFont="1" applyFill="1" applyAlignment="1">
      <alignment horizontal="right"/>
    </xf>
    <xf numFmtId="1" fontId="3" fillId="4" borderId="16" xfId="0" applyNumberFormat="1" applyFont="1" applyFill="1" applyBorder="1"/>
    <xf numFmtId="37" fontId="1" fillId="4" borderId="18" xfId="0" applyNumberFormat="1" applyFont="1" applyFill="1" applyBorder="1"/>
    <xf numFmtId="37" fontId="1" fillId="4" borderId="17" xfId="0" applyNumberFormat="1" applyFont="1" applyFill="1" applyBorder="1"/>
    <xf numFmtId="37" fontId="1" fillId="4" borderId="24" xfId="0" applyNumberFormat="1" applyFont="1" applyFill="1" applyBorder="1"/>
    <xf numFmtId="37" fontId="3" fillId="4" borderId="24" xfId="0" applyNumberFormat="1" applyFont="1" applyFill="1" applyBorder="1"/>
    <xf numFmtId="37" fontId="5" fillId="4" borderId="14" xfId="1" applyNumberFormat="1" applyFont="1" applyFill="1" applyBorder="1" applyAlignment="1">
      <alignment horizontal="right"/>
    </xf>
    <xf numFmtId="37" fontId="5" fillId="4" borderId="15" xfId="1" applyNumberFormat="1" applyFont="1" applyFill="1" applyBorder="1" applyAlignment="1">
      <alignment horizontal="right"/>
    </xf>
    <xf numFmtId="37" fontId="5" fillId="4" borderId="18" xfId="1" applyNumberFormat="1" applyFont="1" applyFill="1" applyBorder="1" applyAlignment="1">
      <alignment horizontal="right"/>
    </xf>
    <xf numFmtId="166" fontId="3" fillId="4" borderId="18" xfId="1" applyNumberFormat="1" applyFont="1" applyFill="1" applyBorder="1"/>
    <xf numFmtId="166" fontId="1" fillId="4" borderId="24" xfId="0" applyNumberFormat="1" applyFont="1" applyFill="1" applyBorder="1"/>
    <xf numFmtId="166" fontId="1" fillId="4" borderId="0" xfId="0" applyNumberFormat="1" applyFont="1" applyFill="1"/>
    <xf numFmtId="37" fontId="1" fillId="4" borderId="0" xfId="0" applyNumberFormat="1" applyFont="1" applyFill="1"/>
    <xf numFmtId="37" fontId="3" fillId="4" borderId="14" xfId="0" applyNumberFormat="1" applyFont="1" applyFill="1" applyBorder="1" applyAlignment="1">
      <alignment horizontal="right"/>
    </xf>
    <xf numFmtId="37" fontId="3" fillId="4" borderId="15" xfId="0" applyNumberFormat="1" applyFont="1" applyFill="1" applyBorder="1" applyAlignment="1">
      <alignment horizontal="right"/>
    </xf>
    <xf numFmtId="166" fontId="3" fillId="4" borderId="16" xfId="1" applyNumberFormat="1" applyFont="1" applyFill="1" applyBorder="1" applyAlignment="1">
      <alignment horizontal="right"/>
    </xf>
    <xf numFmtId="166" fontId="3" fillId="4" borderId="17" xfId="1" applyNumberFormat="1" applyFont="1" applyFill="1" applyBorder="1" applyAlignment="1">
      <alignment horizontal="right"/>
    </xf>
    <xf numFmtId="166" fontId="3" fillId="4" borderId="24" xfId="0" applyNumberFormat="1" applyFont="1" applyFill="1" applyBorder="1" applyAlignment="1">
      <alignment horizontal="right"/>
    </xf>
    <xf numFmtId="0" fontId="0" fillId="4" borderId="19" xfId="0" applyFill="1" applyBorder="1"/>
    <xf numFmtId="0" fontId="0" fillId="4" borderId="20" xfId="0" applyFill="1" applyBorder="1"/>
    <xf numFmtId="0" fontId="0" fillId="4" borderId="21" xfId="0" applyFill="1" applyBorder="1"/>
    <xf numFmtId="0" fontId="31" fillId="4" borderId="22" xfId="0" applyFont="1" applyFill="1" applyBorder="1"/>
    <xf numFmtId="0" fontId="32" fillId="4" borderId="20" xfId="0" applyFont="1" applyFill="1" applyBorder="1"/>
    <xf numFmtId="0" fontId="32" fillId="4" borderId="25" xfId="0" applyFont="1" applyFill="1" applyBorder="1"/>
    <xf numFmtId="0" fontId="31" fillId="4" borderId="0" xfId="0" applyFont="1" applyFill="1" applyBorder="1"/>
    <xf numFmtId="0" fontId="4" fillId="4" borderId="0" xfId="0" applyFont="1" applyFill="1" applyAlignment="1">
      <alignment horizontal="right"/>
    </xf>
    <xf numFmtId="0" fontId="9" fillId="4" borderId="2" xfId="0" applyFont="1" applyFill="1" applyBorder="1"/>
    <xf numFmtId="0" fontId="0" fillId="4" borderId="2" xfId="0" applyFill="1" applyBorder="1" applyAlignment="1">
      <alignment horizontal="center"/>
    </xf>
    <xf numFmtId="0" fontId="1" fillId="4" borderId="0" xfId="0" applyFont="1" applyFill="1" applyBorder="1" applyAlignment="1">
      <alignment horizontal="right"/>
    </xf>
    <xf numFmtId="37" fontId="1" fillId="4" borderId="0" xfId="1" applyNumberFormat="1" applyFont="1" applyFill="1"/>
    <xf numFmtId="37" fontId="1" fillId="4" borderId="0" xfId="1" applyNumberFormat="1" applyFont="1" applyFill="1" applyAlignment="1">
      <alignment horizontal="center"/>
    </xf>
    <xf numFmtId="37" fontId="1" fillId="4" borderId="0" xfId="1" applyNumberFormat="1" applyFont="1" applyFill="1" applyBorder="1" applyAlignment="1">
      <alignment horizontal="center"/>
    </xf>
    <xf numFmtId="0" fontId="3" fillId="4" borderId="0" xfId="0" applyFont="1" applyFill="1" applyBorder="1" applyAlignment="1">
      <alignment horizontal="center"/>
    </xf>
    <xf numFmtId="37" fontId="0" fillId="4" borderId="0" xfId="0" applyNumberFormat="1" applyFill="1" applyAlignment="1">
      <alignment horizontal="center"/>
    </xf>
    <xf numFmtId="0" fontId="3" fillId="4" borderId="11" xfId="0" applyFont="1" applyFill="1" applyBorder="1" applyAlignment="1">
      <alignment horizontal="center"/>
    </xf>
    <xf numFmtId="37" fontId="3" fillId="4" borderId="11" xfId="0" applyNumberFormat="1" applyFont="1" applyFill="1" applyBorder="1" applyAlignment="1">
      <alignment horizontal="center"/>
    </xf>
    <xf numFmtId="37" fontId="0" fillId="4" borderId="0" xfId="1" applyNumberFormat="1" applyFont="1" applyFill="1"/>
    <xf numFmtId="166" fontId="5" fillId="4" borderId="11" xfId="1" applyNumberFormat="1" applyFont="1" applyFill="1" applyBorder="1" applyAlignment="1">
      <alignment horizontal="center"/>
    </xf>
    <xf numFmtId="37" fontId="3" fillId="4" borderId="0" xfId="0" applyNumberFormat="1" applyFont="1" applyFill="1" applyBorder="1" applyAlignment="1">
      <alignment horizontal="center"/>
    </xf>
    <xf numFmtId="166" fontId="0" fillId="4" borderId="0" xfId="1" applyNumberFormat="1" applyFont="1" applyFill="1" applyAlignment="1">
      <alignment horizontal="right"/>
    </xf>
    <xf numFmtId="37" fontId="1" fillId="4" borderId="0" xfId="0" applyNumberFormat="1" applyFont="1" applyFill="1" applyAlignment="1">
      <alignment horizontal="center"/>
    </xf>
    <xf numFmtId="37" fontId="1" fillId="4" borderId="0" xfId="0" applyNumberFormat="1" applyFont="1" applyFill="1" applyBorder="1" applyAlignment="1">
      <alignment horizontal="center"/>
    </xf>
    <xf numFmtId="37" fontId="0" fillId="4" borderId="0" xfId="1" applyNumberFormat="1" applyFont="1" applyFill="1" applyAlignment="1">
      <alignment horizontal="center"/>
    </xf>
    <xf numFmtId="37" fontId="3" fillId="4" borderId="11" xfId="1" applyNumberFormat="1" applyFont="1" applyFill="1" applyBorder="1" applyAlignment="1">
      <alignment horizontal="center"/>
    </xf>
    <xf numFmtId="0" fontId="0" fillId="0" borderId="0" xfId="0"/>
    <xf numFmtId="0" fontId="4" fillId="4" borderId="0" xfId="0" applyFont="1" applyFill="1" applyAlignment="1">
      <alignment horizontal="left"/>
    </xf>
    <xf numFmtId="0" fontId="1" fillId="4" borderId="1" xfId="0" applyNumberFormat="1" applyFont="1" applyFill="1" applyBorder="1" applyAlignment="1"/>
    <xf numFmtId="3" fontId="1" fillId="4" borderId="0" xfId="1" applyNumberFormat="1" applyFont="1" applyFill="1" applyAlignment="1">
      <alignment horizontal="right"/>
    </xf>
    <xf numFmtId="0" fontId="4" fillId="0" borderId="0" xfId="0" applyFont="1" applyFill="1" applyAlignment="1"/>
    <xf numFmtId="0" fontId="4" fillId="0" borderId="0" xfId="0" applyFont="1" applyFill="1" applyAlignment="1">
      <alignment horizontal="center"/>
    </xf>
    <xf numFmtId="0" fontId="5" fillId="4" borderId="0" xfId="0" applyFont="1" applyFill="1"/>
    <xf numFmtId="0" fontId="5" fillId="4" borderId="0" xfId="0" applyFont="1" applyFill="1" applyAlignment="1">
      <alignment horizontal="right"/>
    </xf>
    <xf numFmtId="0" fontId="3" fillId="4" borderId="0" xfId="0" applyFont="1" applyFill="1" applyAlignment="1">
      <alignment horizontal="center"/>
    </xf>
    <xf numFmtId="0" fontId="4" fillId="4" borderId="0" xfId="0" applyFont="1" applyFill="1"/>
    <xf numFmtId="0" fontId="1" fillId="4" borderId="0" xfId="0" applyNumberFormat="1" applyFont="1" applyFill="1" applyBorder="1" applyAlignment="1"/>
    <xf numFmtId="0" fontId="3" fillId="4" borderId="3" xfId="0" applyFont="1" applyFill="1" applyBorder="1" applyAlignment="1">
      <alignment horizontal="center"/>
    </xf>
    <xf numFmtId="166" fontId="5" fillId="4" borderId="3" xfId="1" applyNumberFormat="1" applyFont="1" applyFill="1" applyBorder="1" applyAlignment="1">
      <alignment horizontal="center"/>
    </xf>
    <xf numFmtId="0" fontId="1" fillId="4" borderId="3" xfId="0" applyFont="1" applyFill="1" applyBorder="1" applyAlignment="1">
      <alignment horizontal="center"/>
    </xf>
    <xf numFmtId="0" fontId="1" fillId="4" borderId="1" xfId="0" applyFont="1" applyFill="1" applyBorder="1" applyAlignment="1">
      <alignment horizontal="center"/>
    </xf>
    <xf numFmtId="0" fontId="36" fillId="4" borderId="0" xfId="0" applyFont="1" applyFill="1" applyAlignment="1"/>
    <xf numFmtId="0" fontId="36" fillId="4" borderId="0" xfId="0" applyFont="1" applyFill="1" applyAlignment="1">
      <alignment horizontal="center"/>
    </xf>
    <xf numFmtId="0" fontId="37" fillId="4" borderId="0" xfId="0" applyFont="1" applyFill="1"/>
    <xf numFmtId="0" fontId="0" fillId="5" borderId="0" xfId="0" applyFill="1"/>
    <xf numFmtId="0" fontId="1" fillId="5" borderId="1" xfId="0" applyFont="1" applyFill="1" applyBorder="1" applyAlignment="1">
      <alignment horizontal="center"/>
    </xf>
    <xf numFmtId="0" fontId="1" fillId="5" borderId="0" xfId="0" applyFont="1" applyFill="1" applyBorder="1" applyAlignment="1">
      <alignment horizontal="center"/>
    </xf>
    <xf numFmtId="0" fontId="3" fillId="5" borderId="0" xfId="0" applyFont="1" applyFill="1" applyBorder="1" applyAlignment="1">
      <alignment horizontal="center"/>
    </xf>
    <xf numFmtId="0" fontId="3" fillId="5" borderId="3" xfId="0" applyFont="1" applyFill="1" applyBorder="1" applyAlignment="1">
      <alignment horizontal="center"/>
    </xf>
    <xf numFmtId="166" fontId="5" fillId="5" borderId="3" xfId="1" applyNumberFormat="1" applyFont="1" applyFill="1" applyBorder="1" applyAlignment="1">
      <alignment horizontal="center"/>
    </xf>
    <xf numFmtId="0" fontId="3" fillId="5" borderId="2" xfId="0" applyFont="1" applyFill="1" applyBorder="1"/>
    <xf numFmtId="0" fontId="0" fillId="0" borderId="0" xfId="0"/>
    <xf numFmtId="0" fontId="1" fillId="4" borderId="3" xfId="0" applyFont="1" applyFill="1" applyBorder="1" applyAlignment="1">
      <alignment horizontal="center"/>
    </xf>
    <xf numFmtId="0" fontId="1" fillId="4" borderId="1" xfId="0" applyFont="1" applyFill="1" applyBorder="1" applyAlignment="1">
      <alignment horizontal="center"/>
    </xf>
    <xf numFmtId="0" fontId="1" fillId="4" borderId="8" xfId="0" applyFont="1" applyFill="1" applyBorder="1" applyAlignment="1">
      <alignment horizontal="center"/>
    </xf>
    <xf numFmtId="166" fontId="1" fillId="4" borderId="14" xfId="1" applyNumberFormat="1" applyFont="1" applyFill="1" applyBorder="1"/>
    <xf numFmtId="166" fontId="3" fillId="4" borderId="14" xfId="1" applyNumberFormat="1" applyFont="1" applyFill="1" applyBorder="1"/>
    <xf numFmtId="166" fontId="3" fillId="4" borderId="14" xfId="1" applyNumberFormat="1" applyFont="1" applyFill="1" applyBorder="1" applyAlignment="1">
      <alignment horizontal="right"/>
    </xf>
    <xf numFmtId="0" fontId="1" fillId="4" borderId="19" xfId="0" applyFont="1" applyFill="1" applyBorder="1"/>
    <xf numFmtId="0" fontId="3" fillId="4" borderId="14" xfId="0" applyFont="1" applyFill="1" applyBorder="1"/>
    <xf numFmtId="0" fontId="3" fillId="4" borderId="26" xfId="0" applyFont="1" applyFill="1" applyBorder="1"/>
    <xf numFmtId="37" fontId="1" fillId="4" borderId="6" xfId="1" applyNumberFormat="1" applyFont="1" applyFill="1" applyBorder="1"/>
    <xf numFmtId="0" fontId="3" fillId="4" borderId="6" xfId="0" applyFont="1" applyFill="1" applyBorder="1"/>
    <xf numFmtId="166" fontId="3" fillId="4" borderId="6" xfId="0" applyNumberFormat="1" applyFont="1" applyFill="1" applyBorder="1"/>
    <xf numFmtId="37" fontId="3" fillId="4" borderId="6" xfId="1" applyNumberFormat="1" applyFont="1" applyFill="1" applyBorder="1"/>
    <xf numFmtId="37" fontId="3" fillId="4" borderId="6" xfId="0" applyNumberFormat="1" applyFont="1" applyFill="1" applyBorder="1"/>
    <xf numFmtId="166" fontId="3" fillId="4" borderId="6" xfId="0" applyNumberFormat="1" applyFont="1" applyFill="1" applyBorder="1" applyAlignment="1">
      <alignment horizontal="right"/>
    </xf>
    <xf numFmtId="0" fontId="0" fillId="4" borderId="27" xfId="0" applyFill="1" applyBorder="1"/>
    <xf numFmtId="0" fontId="31" fillId="4" borderId="19" xfId="0" applyFont="1" applyFill="1" applyBorder="1"/>
    <xf numFmtId="37" fontId="2" fillId="4" borderId="14" xfId="0" applyNumberFormat="1" applyFont="1" applyFill="1" applyBorder="1"/>
    <xf numFmtId="0" fontId="32" fillId="4" borderId="19" xfId="0" applyFont="1" applyFill="1" applyBorder="1"/>
    <xf numFmtId="166" fontId="2" fillId="4" borderId="6" xfId="0" applyNumberFormat="1" applyFont="1" applyFill="1" applyBorder="1"/>
    <xf numFmtId="166" fontId="1" fillId="4" borderId="6" xfId="0" applyNumberFormat="1" applyFont="1" applyFill="1" applyBorder="1"/>
    <xf numFmtId="0" fontId="32" fillId="4" borderId="27" xfId="0" applyFont="1" applyFill="1" applyBorder="1"/>
    <xf numFmtId="0" fontId="1" fillId="0" borderId="0" xfId="0" applyFont="1" applyBorder="1"/>
    <xf numFmtId="166" fontId="3" fillId="4" borderId="0" xfId="7" applyNumberFormat="1" applyFont="1" applyFill="1" applyBorder="1" applyAlignment="1">
      <alignment horizontal="right"/>
    </xf>
    <xf numFmtId="171" fontId="0" fillId="4" borderId="0" xfId="0" applyNumberFormat="1" applyFill="1"/>
    <xf numFmtId="0" fontId="0" fillId="0" borderId="0" xfId="0" applyFill="1" applyAlignment="1">
      <alignment vertical="top"/>
    </xf>
    <xf numFmtId="0" fontId="0" fillId="4" borderId="2" xfId="0" applyFill="1" applyBorder="1"/>
    <xf numFmtId="0" fontId="0" fillId="4" borderId="0" xfId="0" applyFill="1"/>
    <xf numFmtId="0" fontId="0" fillId="4" borderId="0" xfId="0" applyFill="1" applyBorder="1"/>
    <xf numFmtId="0" fontId="4" fillId="4" borderId="0" xfId="0" applyFont="1" applyFill="1" applyAlignment="1">
      <alignment horizontal="center"/>
    </xf>
    <xf numFmtId="0" fontId="0" fillId="0" borderId="0" xfId="0"/>
    <xf numFmtId="0" fontId="1" fillId="4" borderId="1" xfId="0" applyFont="1" applyFill="1" applyBorder="1" applyAlignment="1">
      <alignment horizontal="center"/>
    </xf>
    <xf numFmtId="0" fontId="17" fillId="0" borderId="0" xfId="0" applyFont="1" applyFill="1" applyAlignment="1">
      <alignment horizontal="right"/>
    </xf>
    <xf numFmtId="0" fontId="4" fillId="0" borderId="0" xfId="0" applyFont="1" applyFill="1" applyAlignment="1">
      <alignment horizontal="left"/>
    </xf>
    <xf numFmtId="166" fontId="0" fillId="0" borderId="0" xfId="0" applyNumberFormat="1" applyFill="1"/>
    <xf numFmtId="0" fontId="0" fillId="0" borderId="0" xfId="0" applyFill="1" applyAlignment="1">
      <alignment wrapText="1"/>
    </xf>
    <xf numFmtId="0" fontId="4" fillId="0" borderId="0" xfId="0" applyFont="1" applyFill="1" applyAlignment="1">
      <alignment horizontal="center"/>
    </xf>
    <xf numFmtId="0" fontId="4" fillId="0" borderId="0" xfId="0" applyFont="1" applyFill="1" applyAlignment="1">
      <alignment horizontal="center"/>
    </xf>
    <xf numFmtId="0" fontId="0" fillId="0" borderId="0" xfId="0" applyFill="1"/>
    <xf numFmtId="0" fontId="27" fillId="0" borderId="0" xfId="0" applyFont="1" applyFill="1"/>
    <xf numFmtId="0" fontId="4" fillId="0" borderId="0" xfId="0" applyFont="1" applyFill="1" applyBorder="1" applyAlignment="1"/>
    <xf numFmtId="0" fontId="3" fillId="0" borderId="1" xfId="0" applyFont="1" applyFill="1" applyBorder="1"/>
    <xf numFmtId="0" fontId="1" fillId="0" borderId="1" xfId="0" applyFont="1" applyFill="1" applyBorder="1"/>
    <xf numFmtId="0" fontId="1" fillId="0" borderId="1" xfId="0" applyFont="1" applyFill="1" applyBorder="1" applyAlignment="1">
      <alignment horizontal="right"/>
    </xf>
    <xf numFmtId="166" fontId="1" fillId="0" borderId="0" xfId="1" applyNumberFormat="1" applyFont="1" applyFill="1" applyAlignment="1">
      <alignment horizontal="right"/>
    </xf>
    <xf numFmtId="0" fontId="1" fillId="0" borderId="0" xfId="0" applyFont="1" applyFill="1" applyAlignment="1">
      <alignment horizontal="left" indent="1"/>
    </xf>
    <xf numFmtId="166" fontId="1" fillId="0" borderId="0" xfId="1" applyNumberFormat="1" applyFont="1" applyFill="1"/>
    <xf numFmtId="166" fontId="1" fillId="0" borderId="0" xfId="0" applyNumberFormat="1" applyFont="1" applyFill="1" applyBorder="1"/>
    <xf numFmtId="166" fontId="1" fillId="0" borderId="0" xfId="1" applyNumberFormat="1" applyFont="1" applyFill="1" applyBorder="1"/>
    <xf numFmtId="0" fontId="2" fillId="0" borderId="0" xfId="0" applyFont="1" applyFill="1" applyAlignment="1">
      <alignment horizontal="left" indent="1"/>
    </xf>
    <xf numFmtId="166" fontId="2" fillId="0" borderId="0" xfId="1" applyNumberFormat="1" applyFont="1" applyFill="1"/>
    <xf numFmtId="166" fontId="0" fillId="0" borderId="0" xfId="0" applyNumberFormat="1" applyFill="1" applyBorder="1"/>
    <xf numFmtId="166" fontId="0" fillId="0" borderId="0" xfId="1" applyNumberFormat="1" applyFont="1" applyFill="1" applyBorder="1"/>
    <xf numFmtId="166" fontId="3" fillId="0" borderId="0" xfId="1" applyNumberFormat="1" applyFont="1" applyFill="1"/>
    <xf numFmtId="166" fontId="3" fillId="0" borderId="0" xfId="1" applyNumberFormat="1" applyFont="1" applyFill="1" applyBorder="1" applyAlignment="1">
      <alignment horizontal="right"/>
    </xf>
    <xf numFmtId="3" fontId="1" fillId="0" borderId="0" xfId="0" applyNumberFormat="1" applyFont="1" applyFill="1" applyBorder="1"/>
    <xf numFmtId="3" fontId="0" fillId="0" borderId="0" xfId="0" applyNumberFormat="1" applyFont="1" applyFill="1" applyBorder="1"/>
    <xf numFmtId="49" fontId="1" fillId="0" borderId="0" xfId="1" applyNumberFormat="1" applyFont="1" applyFill="1" applyAlignment="1">
      <alignment horizontal="left"/>
    </xf>
    <xf numFmtId="166" fontId="3" fillId="0" borderId="0" xfId="1" applyNumberFormat="1" applyFont="1" applyFill="1" applyBorder="1"/>
    <xf numFmtId="0" fontId="3" fillId="0" borderId="0" xfId="0" applyFont="1" applyFill="1" applyAlignment="1">
      <alignment horizontal="left" indent="1"/>
    </xf>
    <xf numFmtId="165" fontId="1" fillId="0" borderId="0" xfId="1" applyNumberFormat="1" applyFont="1" applyFill="1" applyBorder="1"/>
    <xf numFmtId="165" fontId="14" fillId="0" borderId="0" xfId="1" applyNumberFormat="1" applyFont="1" applyFill="1" applyBorder="1"/>
    <xf numFmtId="165" fontId="2" fillId="0" borderId="0" xfId="1" applyNumberFormat="1" applyFont="1" applyFill="1"/>
    <xf numFmtId="165" fontId="2" fillId="0" borderId="0" xfId="0" applyNumberFormat="1" applyFont="1" applyFill="1" applyBorder="1"/>
    <xf numFmtId="168" fontId="0" fillId="0" borderId="0" xfId="0" applyNumberFormat="1" applyFill="1"/>
    <xf numFmtId="165" fontId="1" fillId="0" borderId="0" xfId="1" applyNumberFormat="1" applyFont="1" applyFill="1"/>
    <xf numFmtId="165" fontId="2" fillId="0" borderId="0" xfId="1" applyNumberFormat="1" applyFont="1" applyFill="1" applyBorder="1"/>
    <xf numFmtId="0" fontId="3" fillId="0" borderId="7" xfId="0" applyFont="1" applyFill="1" applyBorder="1" applyAlignment="1">
      <alignment horizontal="left" indent="1"/>
    </xf>
    <xf numFmtId="0" fontId="0" fillId="0" borderId="7" xfId="0" applyFill="1" applyBorder="1"/>
    <xf numFmtId="0" fontId="3" fillId="0" borderId="0" xfId="0" applyFont="1" applyFill="1" applyBorder="1" applyAlignment="1">
      <alignment horizontal="left" indent="1"/>
    </xf>
    <xf numFmtId="0" fontId="3" fillId="0" borderId="0" xfId="0" applyFont="1" applyFill="1"/>
    <xf numFmtId="170" fontId="0" fillId="0" borderId="0" xfId="0" applyNumberFormat="1" applyFill="1"/>
    <xf numFmtId="3" fontId="0" fillId="0" borderId="0" xfId="0" applyNumberFormat="1" applyFill="1"/>
    <xf numFmtId="1" fontId="0" fillId="0" borderId="0" xfId="0" applyNumberFormat="1" applyFill="1"/>
    <xf numFmtId="0" fontId="2" fillId="0" borderId="0" xfId="0" applyFont="1" applyFill="1" applyAlignment="1">
      <alignment horizontal="left"/>
    </xf>
    <xf numFmtId="0" fontId="0" fillId="0" borderId="0" xfId="0" applyFill="1" applyAlignment="1">
      <alignment horizontal="center" vertical="center"/>
    </xf>
    <xf numFmtId="0" fontId="28" fillId="0" borderId="1" xfId="0" applyFont="1" applyFill="1" applyBorder="1" applyAlignment="1">
      <alignment horizontal="center" vertical="center" wrapText="1"/>
    </xf>
    <xf numFmtId="0" fontId="28" fillId="0" borderId="1" xfId="0" applyFont="1" applyFill="1" applyBorder="1" applyAlignment="1">
      <alignment horizontal="right" vertical="center" wrapText="1"/>
    </xf>
    <xf numFmtId="0" fontId="0" fillId="0" borderId="0" xfId="0" applyFill="1" applyAlignment="1">
      <alignment horizontal="left"/>
    </xf>
    <xf numFmtId="166" fontId="2" fillId="0" borderId="0" xfId="1" applyNumberFormat="1" applyFont="1" applyFill="1" applyAlignment="1">
      <alignment horizontal="right"/>
    </xf>
    <xf numFmtId="166" fontId="3" fillId="0" borderId="0" xfId="1" applyNumberFormat="1" applyFont="1" applyFill="1" applyAlignment="1">
      <alignment horizontal="center" vertical="center"/>
    </xf>
    <xf numFmtId="168" fontId="3" fillId="0" borderId="0" xfId="0" applyNumberFormat="1" applyFont="1" applyFill="1" applyBorder="1"/>
    <xf numFmtId="0" fontId="1" fillId="0" borderId="0" xfId="0" applyFont="1" applyFill="1" applyAlignment="1">
      <alignment horizontal="center"/>
    </xf>
    <xf numFmtId="0" fontId="1" fillId="0" borderId="0" xfId="0" applyFont="1" applyFill="1" applyAlignment="1">
      <alignment horizontal="left"/>
    </xf>
    <xf numFmtId="3" fontId="21" fillId="0" borderId="0" xfId="4" applyNumberFormat="1" applyFont="1" applyFill="1" applyBorder="1" applyAlignment="1">
      <alignment horizontal="right" vertical="top"/>
    </xf>
    <xf numFmtId="0" fontId="29" fillId="0" borderId="0" xfId="0" applyFont="1" applyFill="1" applyAlignment="1">
      <alignment horizontal="left"/>
    </xf>
    <xf numFmtId="3" fontId="20" fillId="0" borderId="0" xfId="4" applyNumberFormat="1" applyFont="1" applyFill="1" applyBorder="1" applyAlignment="1">
      <alignment horizontal="right" vertical="top"/>
    </xf>
    <xf numFmtId="0" fontId="0" fillId="0" borderId="0" xfId="0" applyFill="1" applyBorder="1" applyAlignment="1">
      <alignment horizontal="center" vertical="center"/>
    </xf>
    <xf numFmtId="166" fontId="21" fillId="0" borderId="0" xfId="1" applyNumberFormat="1" applyFont="1" applyFill="1" applyBorder="1" applyAlignment="1">
      <alignment horizontal="right" vertical="top"/>
    </xf>
    <xf numFmtId="166" fontId="20" fillId="0" borderId="0" xfId="1" applyNumberFormat="1" applyFont="1" applyFill="1" applyBorder="1" applyAlignment="1">
      <alignment horizontal="right" vertical="top"/>
    </xf>
    <xf numFmtId="166" fontId="20" fillId="0" borderId="0" xfId="0" applyNumberFormat="1" applyFont="1" applyFill="1" applyBorder="1" applyAlignment="1" applyProtection="1">
      <alignment horizontal="right" vertical="top"/>
    </xf>
    <xf numFmtId="166" fontId="20" fillId="0" borderId="0" xfId="0" applyNumberFormat="1" applyFont="1" applyFill="1" applyAlignment="1">
      <alignment horizontal="right" vertical="top"/>
    </xf>
    <xf numFmtId="0" fontId="29" fillId="0" borderId="0" xfId="0" applyFont="1" applyFill="1" applyBorder="1" applyAlignment="1">
      <alignment horizontal="left"/>
    </xf>
    <xf numFmtId="0" fontId="3" fillId="0" borderId="0" xfId="6" applyFill="1"/>
    <xf numFmtId="0" fontId="0" fillId="0" borderId="5" xfId="0" applyFill="1" applyBorder="1" applyAlignment="1">
      <alignment horizontal="center"/>
    </xf>
    <xf numFmtId="0" fontId="29" fillId="0" borderId="5" xfId="0" applyFont="1" applyFill="1" applyBorder="1" applyAlignment="1">
      <alignment horizontal="left"/>
    </xf>
    <xf numFmtId="3" fontId="20" fillId="0" borderId="5" xfId="4" applyNumberFormat="1" applyFont="1" applyFill="1" applyBorder="1" applyAlignment="1">
      <alignment horizontal="right" vertical="top"/>
    </xf>
    <xf numFmtId="0" fontId="17" fillId="0" borderId="0" xfId="0" applyFont="1" applyFill="1" applyAlignment="1">
      <alignment horizontal="right" wrapText="1"/>
    </xf>
    <xf numFmtId="0" fontId="7" fillId="0" borderId="0" xfId="0" applyFont="1" applyFill="1" applyAlignment="1">
      <alignment horizontal="left"/>
    </xf>
    <xf numFmtId="0" fontId="11" fillId="0" borderId="0" xfId="0" applyFont="1" applyFill="1"/>
    <xf numFmtId="0" fontId="10" fillId="0" borderId="1" xfId="0" applyFont="1" applyFill="1" applyBorder="1" applyAlignment="1">
      <alignment horizontal="left" vertical="center" wrapText="1"/>
    </xf>
    <xf numFmtId="0" fontId="10" fillId="0" borderId="1" xfId="0" applyFont="1" applyFill="1" applyBorder="1" applyAlignment="1">
      <alignment horizontal="center" vertical="center" wrapText="1"/>
    </xf>
    <xf numFmtId="0" fontId="3" fillId="0" borderId="0" xfId="0" applyFont="1" applyFill="1" applyBorder="1" applyAlignment="1"/>
    <xf numFmtId="0" fontId="3" fillId="0" borderId="0" xfId="0" applyFont="1" applyFill="1" applyBorder="1" applyAlignment="1">
      <alignment vertical="top"/>
    </xf>
    <xf numFmtId="0" fontId="3" fillId="0" borderId="0" xfId="0" applyNumberFormat="1" applyFont="1" applyFill="1" applyBorder="1" applyAlignment="1"/>
    <xf numFmtId="166" fontId="10" fillId="0" borderId="0" xfId="1" applyNumberFormat="1" applyFont="1" applyFill="1"/>
    <xf numFmtId="0" fontId="3" fillId="0" borderId="0" xfId="0" applyFont="1" applyFill="1" applyAlignment="1">
      <alignment vertical="top"/>
    </xf>
    <xf numFmtId="0" fontId="3" fillId="0" borderId="0" xfId="0" applyFont="1" applyFill="1" applyAlignment="1"/>
    <xf numFmtId="166" fontId="14" fillId="0" borderId="0" xfId="1" applyNumberFormat="1" applyFont="1" applyFill="1"/>
    <xf numFmtId="0" fontId="14" fillId="0" borderId="0" xfId="0" applyFont="1" applyFill="1"/>
    <xf numFmtId="0" fontId="11" fillId="0" borderId="0" xfId="0" applyFont="1" applyFill="1" applyAlignment="1">
      <alignment horizontal="left"/>
    </xf>
    <xf numFmtId="3" fontId="11" fillId="0" borderId="0" xfId="0" applyNumberFormat="1" applyFont="1" applyFill="1"/>
    <xf numFmtId="0" fontId="15" fillId="0" borderId="0" xfId="0" applyFont="1" applyFill="1" applyAlignment="1">
      <alignment horizontal="left"/>
    </xf>
    <xf numFmtId="166" fontId="2" fillId="0" borderId="0" xfId="1" applyNumberFormat="1" applyFont="1" applyFill="1" applyBorder="1"/>
    <xf numFmtId="166" fontId="2" fillId="0" borderId="0" xfId="0" applyNumberFormat="1" applyFont="1" applyFill="1"/>
    <xf numFmtId="166" fontId="11" fillId="0" borderId="0" xfId="1" applyNumberFormat="1" applyFont="1" applyFill="1"/>
    <xf numFmtId="166" fontId="3" fillId="0" borderId="0" xfId="1" applyNumberFormat="1" applyFill="1"/>
    <xf numFmtId="166" fontId="15" fillId="0" borderId="0" xfId="1" applyNumberFormat="1" applyFont="1" applyFill="1"/>
    <xf numFmtId="166" fontId="3" fillId="0" borderId="0" xfId="2" applyNumberFormat="1" applyFont="1" applyFill="1"/>
    <xf numFmtId="0" fontId="15" fillId="0" borderId="0" xfId="0" applyFont="1" applyFill="1"/>
    <xf numFmtId="0" fontId="1" fillId="0" borderId="0" xfId="0" applyFont="1" applyFill="1" applyAlignment="1">
      <alignment horizontal="left" vertical="top"/>
    </xf>
    <xf numFmtId="166" fontId="1" fillId="0" borderId="0" xfId="0" applyNumberFormat="1" applyFont="1" applyFill="1"/>
    <xf numFmtId="166" fontId="15" fillId="0" borderId="0" xfId="0" applyNumberFormat="1" applyFont="1" applyFill="1"/>
    <xf numFmtId="0" fontId="2" fillId="0" borderId="0" xfId="0" applyFont="1" applyFill="1"/>
    <xf numFmtId="0" fontId="2" fillId="0" borderId="0" xfId="0" applyFont="1" applyFill="1" applyAlignment="1"/>
    <xf numFmtId="165" fontId="2" fillId="0" borderId="0" xfId="0" applyNumberFormat="1" applyFont="1" applyFill="1"/>
    <xf numFmtId="0" fontId="15" fillId="0" borderId="0" xfId="0" applyFont="1" applyFill="1" applyAlignment="1">
      <alignment horizontal="left" vertical="top" indent="1"/>
    </xf>
    <xf numFmtId="0" fontId="11" fillId="0" borderId="0" xfId="0" applyFont="1" applyFill="1" applyBorder="1"/>
    <xf numFmtId="0" fontId="11" fillId="0" borderId="2" xfId="0" applyFont="1" applyFill="1" applyBorder="1"/>
    <xf numFmtId="0" fontId="3" fillId="0" borderId="2" xfId="0" applyFont="1" applyFill="1" applyBorder="1"/>
    <xf numFmtId="0" fontId="3" fillId="0" borderId="0" xfId="0" applyFont="1" applyFill="1" applyBorder="1"/>
    <xf numFmtId="0" fontId="5" fillId="0" borderId="0" xfId="0" applyFont="1" applyFill="1" applyAlignment="1">
      <alignment horizontal="center"/>
    </xf>
    <xf numFmtId="0" fontId="3" fillId="0" borderId="0" xfId="0" applyFont="1" applyFill="1" applyAlignment="1">
      <alignment horizontal="left"/>
    </xf>
    <xf numFmtId="0" fontId="26" fillId="0" borderId="0" xfId="0" applyFont="1" applyFill="1" applyAlignment="1">
      <alignment horizontal="left"/>
    </xf>
    <xf numFmtId="166" fontId="23" fillId="0" borderId="0" xfId="1" applyNumberFormat="1" applyFont="1" applyFill="1" applyAlignment="1">
      <alignment horizontal="right"/>
    </xf>
    <xf numFmtId="166" fontId="23" fillId="0" borderId="0" xfId="1" applyNumberFormat="1" applyFont="1" applyFill="1" applyBorder="1"/>
    <xf numFmtId="164" fontId="11" fillId="0" borderId="0" xfId="0" applyNumberFormat="1" applyFont="1" applyFill="1" applyAlignment="1">
      <alignment horizontal="center"/>
    </xf>
    <xf numFmtId="164" fontId="11" fillId="0" borderId="0" xfId="0" applyNumberFormat="1" applyFont="1" applyFill="1" applyAlignment="1"/>
    <xf numFmtId="0" fontId="10" fillId="0" borderId="0" xfId="0" applyFont="1" applyFill="1" applyAlignment="1">
      <alignment horizontal="right"/>
    </xf>
    <xf numFmtId="0" fontId="10" fillId="0" borderId="2" xfId="0" applyFont="1" applyFill="1" applyBorder="1" applyAlignment="1"/>
    <xf numFmtId="0" fontId="10" fillId="0" borderId="2" xfId="0" applyFont="1" applyFill="1" applyBorder="1" applyAlignment="1">
      <alignment horizontal="right"/>
    </xf>
    <xf numFmtId="0" fontId="1" fillId="0" borderId="1" xfId="0" applyFont="1" applyFill="1" applyBorder="1" applyAlignment="1">
      <alignment horizontal="left"/>
    </xf>
    <xf numFmtId="0" fontId="1" fillId="0" borderId="1" xfId="0" applyNumberFormat="1" applyFont="1" applyFill="1" applyBorder="1" applyAlignment="1">
      <alignment horizontal="right"/>
    </xf>
    <xf numFmtId="0" fontId="1" fillId="0" borderId="2" xfId="0" applyFont="1" applyFill="1" applyBorder="1"/>
    <xf numFmtId="0" fontId="1" fillId="0" borderId="2" xfId="0" applyNumberFormat="1" applyFont="1" applyFill="1" applyBorder="1" applyAlignment="1">
      <alignment horizontal="right"/>
    </xf>
    <xf numFmtId="0" fontId="10" fillId="0" borderId="0" xfId="0" applyFont="1" applyFill="1" applyBorder="1"/>
    <xf numFmtId="0" fontId="1" fillId="0" borderId="0" xfId="0" applyFont="1" applyFill="1" applyBorder="1" applyAlignment="1">
      <alignment horizontal="left"/>
    </xf>
    <xf numFmtId="0" fontId="1" fillId="0" borderId="0" xfId="0" applyNumberFormat="1" applyFont="1" applyFill="1" applyBorder="1" applyAlignment="1">
      <alignment horizontal="right"/>
    </xf>
    <xf numFmtId="0" fontId="20" fillId="0" borderId="0" xfId="3" applyFont="1" applyFill="1" applyBorder="1" applyAlignment="1">
      <alignment horizontal="left" vertical="top" indent="1"/>
    </xf>
    <xf numFmtId="1" fontId="3" fillId="0" borderId="0" xfId="1" applyNumberFormat="1" applyFont="1" applyFill="1" applyAlignment="1"/>
    <xf numFmtId="166" fontId="3" fillId="0" borderId="0" xfId="1" applyNumberFormat="1" applyFont="1" applyFill="1" applyAlignment="1"/>
    <xf numFmtId="0" fontId="11" fillId="0" borderId="0" xfId="3" applyFill="1" applyAlignment="1">
      <alignment horizontal="left" indent="1"/>
    </xf>
    <xf numFmtId="3" fontId="0" fillId="0" borderId="0" xfId="0" applyNumberFormat="1" applyFill="1" applyAlignment="1"/>
    <xf numFmtId="3" fontId="3" fillId="0" borderId="0" xfId="1" applyNumberFormat="1" applyFont="1" applyFill="1" applyAlignment="1"/>
    <xf numFmtId="3" fontId="1" fillId="0" borderId="0" xfId="1" applyNumberFormat="1" applyFont="1" applyFill="1" applyAlignment="1"/>
    <xf numFmtId="3" fontId="15" fillId="0" borderId="0" xfId="1" applyNumberFormat="1" applyFont="1" applyFill="1" applyAlignment="1"/>
    <xf numFmtId="0" fontId="20" fillId="0" borderId="2" xfId="3" applyFont="1" applyFill="1" applyBorder="1" applyAlignment="1">
      <alignment horizontal="left" vertical="top" indent="1"/>
    </xf>
    <xf numFmtId="166" fontId="20" fillId="0" borderId="2" xfId="1" applyNumberFormat="1" applyFont="1" applyFill="1" applyBorder="1" applyAlignment="1">
      <alignment horizontal="right" vertical="top"/>
    </xf>
    <xf numFmtId="0" fontId="21" fillId="0" borderId="0" xfId="3" applyFont="1" applyFill="1" applyBorder="1" applyAlignment="1">
      <alignment vertical="top"/>
    </xf>
    <xf numFmtId="171" fontId="10" fillId="0" borderId="0" xfId="0" applyNumberFormat="1" applyFont="1" applyFill="1"/>
    <xf numFmtId="0" fontId="22" fillId="0" borderId="0" xfId="0" applyFont="1" applyFill="1"/>
    <xf numFmtId="0" fontId="20" fillId="0" borderId="0" xfId="3" applyFont="1" applyFill="1" applyBorder="1" applyAlignment="1">
      <alignment vertical="top"/>
    </xf>
    <xf numFmtId="0" fontId="0" fillId="0" borderId="0" xfId="0" applyFill="1" applyAlignment="1"/>
    <xf numFmtId="164" fontId="0" fillId="0" borderId="0" xfId="0" applyNumberFormat="1" applyFill="1" applyAlignment="1">
      <alignment horizontal="center"/>
    </xf>
    <xf numFmtId="164" fontId="0" fillId="0" borderId="0" xfId="0" applyNumberFormat="1" applyFill="1" applyAlignment="1"/>
    <xf numFmtId="0" fontId="36" fillId="0" borderId="0" xfId="0" applyFont="1" applyFill="1" applyAlignment="1"/>
    <xf numFmtId="0" fontId="36" fillId="0" borderId="0" xfId="0" applyFont="1" applyFill="1" applyAlignment="1">
      <alignment horizontal="center"/>
    </xf>
    <xf numFmtId="0" fontId="37" fillId="0" borderId="0" xfId="0" applyFont="1" applyFill="1"/>
    <xf numFmtId="0" fontId="1" fillId="0" borderId="1" xfId="0" applyFont="1" applyFill="1" applyBorder="1" applyAlignment="1">
      <alignment horizontal="center"/>
    </xf>
    <xf numFmtId="0" fontId="1" fillId="0" borderId="1" xfId="0" applyNumberFormat="1" applyFont="1" applyFill="1" applyBorder="1" applyAlignment="1"/>
    <xf numFmtId="0" fontId="1" fillId="0" borderId="0" xfId="0" applyFont="1" applyFill="1" applyBorder="1" applyAlignment="1">
      <alignment horizontal="center"/>
    </xf>
    <xf numFmtId="0" fontId="1" fillId="0" borderId="0" xfId="0" applyNumberFormat="1" applyFont="1" applyFill="1" applyBorder="1" applyAlignment="1"/>
    <xf numFmtId="166" fontId="3" fillId="0" borderId="0" xfId="7" applyNumberFormat="1" applyFont="1" applyFill="1" applyBorder="1" applyAlignment="1">
      <alignment horizontal="right"/>
    </xf>
    <xf numFmtId="0" fontId="0" fillId="0" borderId="0" xfId="0" applyFill="1" applyAlignment="1">
      <alignment vertical="top" wrapText="1"/>
    </xf>
    <xf numFmtId="3" fontId="0" fillId="0" borderId="0" xfId="1" applyNumberFormat="1" applyFont="1" applyFill="1" applyAlignment="1"/>
    <xf numFmtId="171" fontId="0" fillId="0" borderId="0" xfId="0" applyNumberFormat="1" applyFill="1"/>
    <xf numFmtId="3" fontId="3" fillId="0" borderId="0" xfId="1" applyNumberFormat="1" applyFill="1" applyAlignment="1"/>
    <xf numFmtId="0" fontId="10" fillId="0" borderId="0" xfId="0" applyFont="1" applyFill="1"/>
    <xf numFmtId="3" fontId="5" fillId="0" borderId="0" xfId="1" applyNumberFormat="1" applyFont="1" applyFill="1" applyAlignment="1">
      <alignment horizontal="right"/>
    </xf>
    <xf numFmtId="3" fontId="1" fillId="0" borderId="0" xfId="1" applyNumberFormat="1" applyFont="1" applyFill="1" applyAlignment="1">
      <alignment horizontal="right"/>
    </xf>
    <xf numFmtId="0" fontId="0" fillId="0" borderId="2" xfId="0" applyFill="1" applyBorder="1"/>
    <xf numFmtId="0" fontId="5" fillId="0" borderId="0" xfId="0" applyFont="1" applyFill="1" applyAlignment="1">
      <alignment horizontal="left" vertical="center"/>
    </xf>
    <xf numFmtId="0" fontId="10" fillId="0" borderId="1" xfId="0" applyFont="1" applyFill="1" applyBorder="1"/>
    <xf numFmtId="0" fontId="0" fillId="0" borderId="0" xfId="0" applyFill="1" applyAlignment="1">
      <alignment horizontal="left" vertical="top"/>
    </xf>
    <xf numFmtId="0" fontId="3" fillId="0" borderId="0" xfId="0" applyFont="1" applyFill="1" applyBorder="1" applyAlignment="1">
      <alignment horizontal="left" vertical="top"/>
    </xf>
    <xf numFmtId="0" fontId="3" fillId="0" borderId="0" xfId="0" applyFont="1" applyFill="1" applyAlignment="1">
      <alignment horizontal="left" vertical="top"/>
    </xf>
    <xf numFmtId="1" fontId="15" fillId="0" borderId="0" xfId="0" applyNumberFormat="1" applyFont="1" applyFill="1"/>
    <xf numFmtId="43" fontId="15" fillId="0" borderId="0" xfId="0" applyNumberFormat="1" applyFont="1" applyFill="1"/>
    <xf numFmtId="0" fontId="1" fillId="0" borderId="1" xfId="0" applyFont="1" applyFill="1" applyBorder="1" applyAlignment="1">
      <alignment horizontal="center" vertical="center" wrapText="1"/>
    </xf>
    <xf numFmtId="166" fontId="5" fillId="0" borderId="0" xfId="1" applyNumberFormat="1" applyFont="1" applyFill="1" applyAlignment="1">
      <alignment horizontal="center"/>
    </xf>
    <xf numFmtId="166" fontId="3" fillId="0" borderId="0" xfId="8" applyNumberFormat="1" applyFont="1" applyFill="1" applyBorder="1" applyAlignment="1">
      <alignment horizontal="right"/>
    </xf>
    <xf numFmtId="0" fontId="14" fillId="0" borderId="0" xfId="0" applyFont="1" applyFill="1" applyBorder="1"/>
    <xf numFmtId="166" fontId="5" fillId="0" borderId="0" xfId="1" applyNumberFormat="1" applyFont="1" applyFill="1" applyAlignment="1">
      <alignment horizontal="right"/>
    </xf>
    <xf numFmtId="166" fontId="30" fillId="0" borderId="0" xfId="1" applyNumberFormat="1" applyFont="1" applyFill="1" applyAlignment="1">
      <alignment horizontal="center"/>
    </xf>
    <xf numFmtId="166" fontId="30" fillId="0" borderId="0" xfId="1" applyNumberFormat="1" applyFont="1" applyFill="1" applyAlignment="1">
      <alignment horizontal="right"/>
    </xf>
    <xf numFmtId="166" fontId="3" fillId="0" borderId="0" xfId="8" applyNumberFormat="1" applyFont="1" applyFill="1"/>
    <xf numFmtId="166" fontId="11" fillId="0" borderId="0" xfId="1" applyNumberFormat="1" applyFont="1" applyFill="1" applyAlignment="1">
      <alignment horizontal="right"/>
    </xf>
    <xf numFmtId="166" fontId="3" fillId="0" borderId="0" xfId="0" applyNumberFormat="1" applyFont="1" applyFill="1"/>
    <xf numFmtId="43" fontId="3" fillId="0" borderId="0" xfId="1" applyFont="1" applyFill="1" applyBorder="1" applyAlignment="1"/>
    <xf numFmtId="165" fontId="15" fillId="0" borderId="0" xfId="0" applyNumberFormat="1" applyFont="1" applyFill="1"/>
    <xf numFmtId="3" fontId="2" fillId="0" borderId="0" xfId="1" applyNumberFormat="1" applyFont="1" applyFill="1"/>
    <xf numFmtId="0" fontId="2" fillId="0" borderId="0" xfId="0" applyFont="1" applyFill="1" applyBorder="1" applyAlignment="1">
      <alignment horizontal="left"/>
    </xf>
    <xf numFmtId="0" fontId="0" fillId="0" borderId="0" xfId="0" applyFill="1" applyBorder="1" applyAlignment="1">
      <alignment horizontal="left"/>
    </xf>
    <xf numFmtId="0" fontId="4" fillId="0" borderId="0" xfId="0" applyFont="1" applyFill="1" applyBorder="1" applyAlignment="1">
      <alignment horizontal="center"/>
    </xf>
    <xf numFmtId="0" fontId="0" fillId="0" borderId="0" xfId="0" applyFill="1" applyAlignment="1">
      <alignment horizontal="centerContinuous"/>
    </xf>
    <xf numFmtId="0" fontId="7" fillId="0" borderId="0" xfId="0" applyFont="1" applyFill="1" applyBorder="1" applyAlignment="1">
      <alignment horizontal="center"/>
    </xf>
    <xf numFmtId="0" fontId="1" fillId="0" borderId="1" xfId="0" applyFont="1" applyFill="1" applyBorder="1" applyAlignment="1">
      <alignment horizontal="right" vertical="center" wrapText="1"/>
    </xf>
    <xf numFmtId="0" fontId="10" fillId="0" borderId="1" xfId="0" applyFont="1" applyFill="1" applyBorder="1" applyAlignment="1">
      <alignment horizontal="right" vertical="center" wrapText="1"/>
    </xf>
    <xf numFmtId="0" fontId="0" fillId="0" borderId="0" xfId="0" applyFill="1" applyBorder="1" applyAlignment="1">
      <alignment horizontal="center" vertical="center" wrapText="1"/>
    </xf>
    <xf numFmtId="0" fontId="0" fillId="0" borderId="5" xfId="0" applyFill="1" applyBorder="1" applyAlignment="1">
      <alignment horizontal="left"/>
    </xf>
    <xf numFmtId="166" fontId="15" fillId="0" borderId="5" xfId="1" applyNumberFormat="1" applyFont="1" applyFill="1" applyBorder="1" applyAlignment="1">
      <alignment horizontal="right"/>
    </xf>
    <xf numFmtId="166" fontId="11" fillId="0" borderId="5" xfId="1" applyNumberFormat="1" applyFont="1" applyFill="1" applyBorder="1"/>
    <xf numFmtId="166" fontId="3" fillId="0" borderId="5" xfId="1" applyNumberFormat="1" applyFill="1" applyBorder="1"/>
    <xf numFmtId="168" fontId="11" fillId="0" borderId="5" xfId="0" applyNumberFormat="1" applyFont="1" applyFill="1" applyBorder="1"/>
    <xf numFmtId="0" fontId="10" fillId="0" borderId="0" xfId="0" applyFont="1" applyFill="1" applyBorder="1" applyAlignment="1">
      <alignment horizontal="center"/>
    </xf>
    <xf numFmtId="0" fontId="10" fillId="0" borderId="0" xfId="0" applyFont="1" applyFill="1" applyBorder="1" applyAlignment="1">
      <alignment horizontal="left"/>
    </xf>
    <xf numFmtId="166" fontId="10" fillId="0" borderId="0" xfId="1" applyNumberFormat="1" applyFont="1" applyFill="1" applyBorder="1" applyAlignment="1">
      <alignment horizontal="right"/>
    </xf>
    <xf numFmtId="168" fontId="10" fillId="0" borderId="0" xfId="0" applyNumberFormat="1" applyFont="1" applyFill="1" applyBorder="1"/>
    <xf numFmtId="166" fontId="11" fillId="0" borderId="0" xfId="1" applyNumberFormat="1" applyFont="1" applyFill="1" applyBorder="1" applyAlignment="1">
      <alignment horizontal="right"/>
    </xf>
    <xf numFmtId="166" fontId="11" fillId="0" borderId="0" xfId="1" applyNumberFormat="1" applyFont="1" applyFill="1" applyBorder="1"/>
    <xf numFmtId="166" fontId="3" fillId="0" borderId="0" xfId="1" applyNumberFormat="1" applyFill="1" applyBorder="1"/>
    <xf numFmtId="166" fontId="15" fillId="0" borderId="0" xfId="1" applyNumberFormat="1" applyFont="1" applyFill="1" applyBorder="1" applyAlignment="1">
      <alignment horizontal="right"/>
    </xf>
    <xf numFmtId="166" fontId="18" fillId="0" borderId="0" xfId="1" applyNumberFormat="1" applyFont="1" applyFill="1" applyBorder="1" applyAlignment="1">
      <alignment horizontal="right"/>
    </xf>
    <xf numFmtId="166" fontId="18" fillId="0" borderId="0" xfId="1" applyNumberFormat="1" applyFont="1" applyFill="1" applyBorder="1"/>
    <xf numFmtId="43" fontId="0" fillId="0" borderId="0" xfId="0" applyNumberFormat="1" applyFill="1"/>
    <xf numFmtId="166" fontId="3" fillId="0" borderId="0" xfId="1" applyNumberFormat="1" applyFont="1" applyFill="1" applyBorder="1" applyAlignment="1" applyProtection="1">
      <alignment horizontal="right"/>
    </xf>
    <xf numFmtId="166" fontId="3" fillId="0" borderId="0" xfId="1" applyNumberFormat="1" applyFont="1" applyFill="1" applyBorder="1" applyAlignment="1" applyProtection="1"/>
    <xf numFmtId="0" fontId="0" fillId="0" borderId="5" xfId="0" applyFill="1" applyBorder="1"/>
    <xf numFmtId="166" fontId="3" fillId="0" borderId="5" xfId="1" applyNumberFormat="1" applyFont="1" applyFill="1" applyBorder="1"/>
    <xf numFmtId="166" fontId="15" fillId="0" borderId="0" xfId="1" applyNumberFormat="1" applyFont="1" applyFill="1" applyAlignment="1">
      <alignment horizontal="right"/>
    </xf>
    <xf numFmtId="166" fontId="15" fillId="0" borderId="0" xfId="1" applyNumberFormat="1" applyFont="1" applyFill="1" applyBorder="1"/>
    <xf numFmtId="168" fontId="15" fillId="0" borderId="0" xfId="0" applyNumberFormat="1" applyFont="1" applyFill="1" applyBorder="1"/>
    <xf numFmtId="2" fontId="0" fillId="0" borderId="0" xfId="0" applyNumberFormat="1" applyFill="1"/>
    <xf numFmtId="43" fontId="0" fillId="0" borderId="0" xfId="1" applyFont="1" applyFill="1"/>
    <xf numFmtId="43" fontId="10" fillId="0" borderId="0" xfId="0" applyNumberFormat="1" applyFont="1" applyFill="1"/>
    <xf numFmtId="165" fontId="10" fillId="0" borderId="0" xfId="0" applyNumberFormat="1" applyFont="1" applyFill="1"/>
    <xf numFmtId="166" fontId="2" fillId="0" borderId="0" xfId="0" applyNumberFormat="1" applyFont="1" applyFill="1" applyBorder="1" applyAlignment="1" applyProtection="1"/>
    <xf numFmtId="165" fontId="2" fillId="0" borderId="0" xfId="2" applyNumberFormat="1" applyFont="1" applyFill="1" applyBorder="1"/>
    <xf numFmtId="165" fontId="1" fillId="0" borderId="0" xfId="1" applyNumberFormat="1" applyFont="1" applyFill="1" applyAlignment="1">
      <alignment horizontal="right"/>
    </xf>
    <xf numFmtId="0" fontId="1" fillId="0" borderId="7" xfId="0" applyFont="1" applyFill="1" applyBorder="1"/>
    <xf numFmtId="166" fontId="1" fillId="0" borderId="7" xfId="1" applyNumberFormat="1" applyFont="1" applyFill="1" applyBorder="1" applyAlignment="1">
      <alignment horizontal="right"/>
    </xf>
    <xf numFmtId="0" fontId="1" fillId="0" borderId="0" xfId="0" applyFont="1" applyFill="1" applyBorder="1"/>
    <xf numFmtId="166" fontId="1" fillId="0" borderId="0" xfId="1" applyNumberFormat="1" applyFont="1" applyFill="1" applyBorder="1" applyAlignment="1">
      <alignment horizontal="right"/>
    </xf>
    <xf numFmtId="0" fontId="1" fillId="0" borderId="26" xfId="0" applyFont="1" applyFill="1" applyBorder="1" applyAlignment="1">
      <alignment horizontal="center"/>
    </xf>
    <xf numFmtId="0" fontId="1" fillId="0" borderId="3" xfId="0" applyFont="1" applyFill="1" applyBorder="1" applyAlignment="1">
      <alignment horizontal="center"/>
    </xf>
    <xf numFmtId="0" fontId="1" fillId="0" borderId="27" xfId="0" applyFont="1" applyFill="1" applyBorder="1" applyAlignment="1">
      <alignment horizontal="center"/>
    </xf>
    <xf numFmtId="0" fontId="1" fillId="0" borderId="11" xfId="0" applyFont="1" applyFill="1" applyBorder="1" applyAlignment="1">
      <alignment horizontal="center"/>
    </xf>
    <xf numFmtId="0" fontId="0" fillId="0" borderId="26" xfId="0" applyFill="1" applyBorder="1"/>
    <xf numFmtId="0" fontId="3" fillId="0" borderId="8" xfId="0" applyFont="1" applyFill="1" applyBorder="1" applyAlignment="1">
      <alignment horizontal="center"/>
    </xf>
    <xf numFmtId="0" fontId="3" fillId="0" borderId="26" xfId="0" applyFont="1" applyFill="1" applyBorder="1"/>
    <xf numFmtId="0" fontId="1" fillId="0" borderId="6" xfId="0" applyFont="1" applyFill="1" applyBorder="1"/>
    <xf numFmtId="166" fontId="1" fillId="0" borderId="14" xfId="1" applyNumberFormat="1" applyFont="1" applyFill="1" applyBorder="1" applyAlignment="1">
      <alignment horizontal="right"/>
    </xf>
    <xf numFmtId="37" fontId="1" fillId="0" borderId="14" xfId="1" applyNumberFormat="1" applyFont="1" applyFill="1" applyBorder="1" applyAlignment="1">
      <alignment horizontal="right"/>
    </xf>
    <xf numFmtId="37" fontId="1" fillId="0" borderId="6" xfId="1" applyNumberFormat="1" applyFont="1" applyFill="1" applyBorder="1" applyAlignment="1">
      <alignment horizontal="right"/>
    </xf>
    <xf numFmtId="0" fontId="3" fillId="0" borderId="14" xfId="0" applyFont="1" applyFill="1" applyBorder="1" applyAlignment="1">
      <alignment horizontal="right"/>
    </xf>
    <xf numFmtId="0" fontId="3" fillId="0" borderId="6" xfId="0" applyFont="1" applyFill="1" applyBorder="1" applyAlignment="1">
      <alignment horizontal="right"/>
    </xf>
    <xf numFmtId="37" fontId="1" fillId="0" borderId="14" xfId="0" applyNumberFormat="1" applyFont="1" applyFill="1" applyBorder="1" applyAlignment="1">
      <alignment horizontal="right"/>
    </xf>
    <xf numFmtId="37" fontId="1" fillId="0" borderId="6" xfId="0" applyNumberFormat="1" applyFont="1" applyFill="1" applyBorder="1" applyAlignment="1">
      <alignment horizontal="right"/>
    </xf>
    <xf numFmtId="0" fontId="3" fillId="0" borderId="6" xfId="0" applyFont="1" applyFill="1" applyBorder="1"/>
    <xf numFmtId="37" fontId="3" fillId="0" borderId="14" xfId="0" applyNumberFormat="1" applyFont="1" applyFill="1" applyBorder="1" applyAlignment="1">
      <alignment horizontal="right"/>
    </xf>
    <xf numFmtId="166" fontId="3" fillId="0" borderId="6" xfId="0" applyNumberFormat="1" applyFont="1" applyFill="1" applyBorder="1" applyAlignment="1">
      <alignment horizontal="right"/>
    </xf>
    <xf numFmtId="0" fontId="3" fillId="0" borderId="6" xfId="0" applyFont="1" applyFill="1" applyBorder="1" applyAlignment="1">
      <alignment wrapText="1"/>
    </xf>
    <xf numFmtId="0" fontId="3" fillId="0" borderId="6" xfId="0" applyFont="1" applyFill="1" applyBorder="1" applyAlignment="1">
      <alignment horizontal="left" wrapText="1"/>
    </xf>
    <xf numFmtId="0" fontId="0" fillId="0" borderId="27" xfId="0" applyFill="1" applyBorder="1"/>
    <xf numFmtId="0" fontId="31" fillId="0" borderId="19" xfId="0" applyFont="1" applyFill="1" applyBorder="1"/>
    <xf numFmtId="0" fontId="32" fillId="0" borderId="19" xfId="0" applyFont="1" applyFill="1" applyBorder="1"/>
    <xf numFmtId="0" fontId="32" fillId="0" borderId="27" xfId="0" applyFont="1" applyFill="1" applyBorder="1"/>
    <xf numFmtId="37" fontId="3" fillId="0" borderId="0" xfId="0" applyNumberFormat="1" applyFont="1" applyFill="1"/>
    <xf numFmtId="0" fontId="1" fillId="0" borderId="1" xfId="0" applyFont="1" applyFill="1" applyBorder="1" applyAlignment="1">
      <alignment horizontal="center"/>
    </xf>
    <xf numFmtId="0" fontId="41" fillId="0" borderId="0" xfId="0" applyFont="1" applyFill="1"/>
    <xf numFmtId="0" fontId="41" fillId="0" borderId="0" xfId="0" applyFont="1" applyFill="1" applyBorder="1" applyAlignment="1"/>
    <xf numFmtId="0" fontId="41" fillId="0" borderId="0" xfId="0" applyFont="1" applyFill="1" applyBorder="1" applyAlignment="1">
      <alignment horizontal="left" vertical="top"/>
    </xf>
    <xf numFmtId="0" fontId="41" fillId="0" borderId="0" xfId="0" applyFont="1" applyFill="1" applyBorder="1" applyAlignment="1">
      <alignment vertical="top"/>
    </xf>
    <xf numFmtId="0" fontId="42" fillId="0" borderId="1" xfId="0" applyFont="1" applyFill="1" applyBorder="1" applyAlignment="1">
      <alignment vertical="center" wrapText="1"/>
    </xf>
    <xf numFmtId="0" fontId="42" fillId="0" borderId="1" xfId="0" applyFont="1" applyFill="1" applyBorder="1" applyAlignment="1">
      <alignment vertical="center"/>
    </xf>
    <xf numFmtId="0" fontId="41" fillId="0" borderId="0" xfId="0" applyNumberFormat="1" applyFont="1" applyFill="1" applyBorder="1" applyAlignment="1"/>
    <xf numFmtId="0" fontId="42" fillId="0" borderId="0" xfId="0" applyFont="1" applyFill="1" applyAlignment="1">
      <alignment vertical="center" wrapText="1"/>
    </xf>
    <xf numFmtId="166" fontId="42" fillId="0" borderId="0" xfId="1" applyNumberFormat="1" applyFont="1" applyFill="1" applyAlignment="1">
      <alignment vertical="center"/>
    </xf>
    <xf numFmtId="0" fontId="41" fillId="0" borderId="0" xfId="0" applyFont="1" applyFill="1" applyAlignment="1">
      <alignment horizontal="left" vertical="top"/>
    </xf>
    <xf numFmtId="0" fontId="41" fillId="0" borderId="0" xfId="0" applyFont="1" applyFill="1" applyAlignment="1">
      <alignment vertical="top"/>
    </xf>
    <xf numFmtId="0" fontId="41" fillId="0" borderId="0" xfId="0" applyFont="1" applyFill="1" applyAlignment="1">
      <alignment vertical="center" wrapText="1"/>
    </xf>
    <xf numFmtId="166" fontId="41" fillId="0" borderId="0" xfId="1" applyNumberFormat="1" applyFont="1" applyFill="1" applyAlignment="1">
      <alignment vertical="center"/>
    </xf>
    <xf numFmtId="0" fontId="43" fillId="0" borderId="0" xfId="0" applyFont="1" applyFill="1"/>
    <xf numFmtId="0" fontId="41" fillId="0" borderId="5" xfId="0" applyFont="1" applyFill="1" applyBorder="1" applyAlignment="1">
      <alignment horizontal="left"/>
    </xf>
    <xf numFmtId="0" fontId="41" fillId="0" borderId="5" xfId="0" applyFont="1" applyFill="1" applyBorder="1"/>
    <xf numFmtId="0" fontId="44" fillId="0" borderId="0" xfId="0" applyFont="1" applyFill="1" applyAlignment="1">
      <alignment vertical="center" wrapText="1"/>
    </xf>
    <xf numFmtId="166" fontId="44" fillId="0" borderId="0" xfId="1" applyNumberFormat="1" applyFont="1" applyFill="1" applyAlignment="1">
      <alignment vertical="center"/>
    </xf>
    <xf numFmtId="0" fontId="4" fillId="0" borderId="0" xfId="0" applyFont="1" applyFill="1" applyBorder="1"/>
    <xf numFmtId="0" fontId="4" fillId="0" borderId="0" xfId="0" applyFont="1" applyFill="1" applyBorder="1" applyAlignment="1">
      <alignment horizontal="center" vertical="center"/>
    </xf>
    <xf numFmtId="0" fontId="0" fillId="0" borderId="1" xfId="0" applyFill="1" applyBorder="1"/>
    <xf numFmtId="0" fontId="35" fillId="0" borderId="0" xfId="0" applyFont="1" applyFill="1" applyBorder="1" applyAlignment="1">
      <alignment horizontal="center" vertical="center"/>
    </xf>
    <xf numFmtId="0" fontId="34" fillId="0" borderId="0" xfId="0" applyFont="1" applyFill="1" applyBorder="1" applyAlignment="1">
      <alignment vertical="center"/>
    </xf>
    <xf numFmtId="0" fontId="34" fillId="0" borderId="0" xfId="0" applyFont="1" applyFill="1" applyBorder="1" applyAlignment="1">
      <alignment horizontal="right" vertical="center"/>
    </xf>
    <xf numFmtId="166" fontId="34" fillId="0" borderId="0" xfId="1" applyNumberFormat="1" applyFont="1" applyFill="1" applyBorder="1" applyAlignment="1">
      <alignment horizontal="center" vertical="center"/>
    </xf>
    <xf numFmtId="166" fontId="34" fillId="0" borderId="0" xfId="1" applyNumberFormat="1" applyFont="1" applyFill="1" applyBorder="1" applyAlignment="1">
      <alignment horizontal="left" vertical="center"/>
    </xf>
    <xf numFmtId="0" fontId="35" fillId="0" borderId="0" xfId="0" applyFont="1" applyFill="1" applyBorder="1" applyAlignment="1">
      <alignment vertical="center"/>
    </xf>
    <xf numFmtId="0" fontId="35" fillId="0" borderId="0" xfId="0" applyFont="1" applyFill="1" applyBorder="1" applyAlignment="1">
      <alignment horizontal="right" vertical="center"/>
    </xf>
    <xf numFmtId="166" fontId="35" fillId="0" borderId="0" xfId="1" applyNumberFormat="1" applyFont="1" applyFill="1" applyBorder="1" applyAlignment="1">
      <alignment horizontal="center" vertical="center"/>
    </xf>
    <xf numFmtId="0" fontId="35" fillId="0" borderId="5" xfId="0" applyFont="1" applyFill="1" applyBorder="1" applyAlignment="1">
      <alignment vertical="center"/>
    </xf>
    <xf numFmtId="0" fontId="0" fillId="0" borderId="14" xfId="0" applyFill="1" applyBorder="1" applyAlignment="1">
      <alignment horizontal="right"/>
    </xf>
    <xf numFmtId="0" fontId="0" fillId="0" borderId="0" xfId="0" applyFill="1" applyBorder="1" applyAlignment="1">
      <alignment horizontal="right"/>
    </xf>
    <xf numFmtId="0" fontId="0" fillId="0" borderId="19" xfId="0" applyFill="1" applyBorder="1" applyAlignment="1">
      <alignment horizontal="right"/>
    </xf>
    <xf numFmtId="166" fontId="1" fillId="0" borderId="2" xfId="1" applyNumberFormat="1" applyFont="1" applyFill="1" applyBorder="1" applyAlignment="1">
      <alignment horizontal="center"/>
    </xf>
    <xf numFmtId="166" fontId="1" fillId="0" borderId="0" xfId="1" applyNumberFormat="1" applyFont="1" applyFill="1" applyBorder="1" applyAlignment="1">
      <alignment horizontal="center"/>
    </xf>
    <xf numFmtId="0" fontId="35" fillId="0" borderId="5" xfId="0" applyFont="1" applyFill="1" applyBorder="1" applyAlignment="1">
      <alignment horizontal="center" vertical="center"/>
    </xf>
    <xf numFmtId="166" fontId="35" fillId="0" borderId="2" xfId="1" applyNumberFormat="1" applyFont="1" applyFill="1" applyBorder="1" applyAlignment="1">
      <alignment horizontal="center" vertical="center"/>
    </xf>
    <xf numFmtId="0" fontId="3" fillId="0" borderId="0" xfId="2" applyFill="1"/>
    <xf numFmtId="0" fontId="1" fillId="0" borderId="0" xfId="2" applyFont="1" applyFill="1"/>
    <xf numFmtId="0" fontId="3" fillId="0" borderId="2" xfId="2" applyFill="1" applyBorder="1"/>
    <xf numFmtId="0" fontId="3" fillId="0" borderId="0" xfId="2" applyFill="1" applyBorder="1"/>
    <xf numFmtId="0" fontId="1" fillId="0" borderId="0" xfId="2" applyFont="1" applyFill="1" applyBorder="1"/>
    <xf numFmtId="0" fontId="1" fillId="0" borderId="1" xfId="2" applyFont="1" applyFill="1" applyBorder="1" applyAlignment="1">
      <alignment horizontal="center"/>
    </xf>
    <xf numFmtId="0" fontId="1" fillId="0" borderId="0" xfId="2" applyFont="1" applyFill="1" applyBorder="1" applyAlignment="1">
      <alignment horizontal="center"/>
    </xf>
    <xf numFmtId="0" fontId="1" fillId="0" borderId="11" xfId="2" applyFont="1" applyFill="1" applyBorder="1" applyAlignment="1">
      <alignment horizontal="center"/>
    </xf>
    <xf numFmtId="0" fontId="3" fillId="0" borderId="12" xfId="2" applyFont="1" applyFill="1" applyBorder="1" applyAlignment="1">
      <alignment horizontal="center"/>
    </xf>
    <xf numFmtId="0" fontId="1" fillId="0" borderId="13" xfId="2" applyFont="1" applyFill="1" applyBorder="1" applyAlignment="1">
      <alignment horizontal="center"/>
    </xf>
    <xf numFmtId="166" fontId="3" fillId="0" borderId="0" xfId="2" applyNumberFormat="1" applyFill="1" applyBorder="1"/>
    <xf numFmtId="0" fontId="2" fillId="0" borderId="0" xfId="2" applyFont="1" applyFill="1" applyAlignment="1">
      <alignment horizontal="left" wrapText="1" indent="1"/>
    </xf>
    <xf numFmtId="37" fontId="3" fillId="0" borderId="0" xfId="2" applyNumberFormat="1" applyFill="1"/>
    <xf numFmtId="37" fontId="3" fillId="0" borderId="15" xfId="2" applyNumberFormat="1" applyFont="1" applyFill="1" applyBorder="1"/>
    <xf numFmtId="37" fontId="3" fillId="0" borderId="18" xfId="2" applyNumberFormat="1" applyFont="1" applyFill="1" applyBorder="1"/>
    <xf numFmtId="166" fontId="3" fillId="0" borderId="18" xfId="2" applyNumberFormat="1" applyFont="1" applyFill="1" applyBorder="1"/>
    <xf numFmtId="37" fontId="2" fillId="0" borderId="15" xfId="2" applyNumberFormat="1" applyFont="1" applyFill="1" applyBorder="1"/>
    <xf numFmtId="166" fontId="2" fillId="0" borderId="24" xfId="2" applyNumberFormat="1" applyFont="1" applyFill="1" applyBorder="1"/>
    <xf numFmtId="0" fontId="3" fillId="0" borderId="20" xfId="2" applyFill="1" applyBorder="1"/>
    <xf numFmtId="0" fontId="1" fillId="0" borderId="22" xfId="2" applyFont="1" applyFill="1" applyBorder="1"/>
    <xf numFmtId="0" fontId="31" fillId="0" borderId="22" xfId="2" applyFont="1" applyFill="1" applyBorder="1"/>
    <xf numFmtId="0" fontId="32" fillId="0" borderId="20" xfId="2" applyFont="1" applyFill="1" applyBorder="1"/>
    <xf numFmtId="0" fontId="31" fillId="0" borderId="0" xfId="2" applyFont="1" applyFill="1" applyBorder="1"/>
    <xf numFmtId="37" fontId="1" fillId="0" borderId="0" xfId="2" applyNumberFormat="1" applyFont="1" applyFill="1"/>
    <xf numFmtId="0" fontId="17" fillId="0" borderId="0" xfId="2" applyFont="1" applyFill="1" applyAlignment="1">
      <alignment horizontal="right"/>
    </xf>
    <xf numFmtId="0" fontId="4" fillId="0" borderId="0" xfId="2" applyFont="1" applyFill="1" applyAlignment="1">
      <alignment horizontal="left"/>
    </xf>
    <xf numFmtId="0" fontId="4" fillId="0" borderId="0" xfId="2" applyFont="1" applyFill="1" applyAlignment="1">
      <alignment horizontal="center"/>
    </xf>
    <xf numFmtId="0" fontId="1" fillId="0" borderId="5" xfId="2" applyFont="1" applyFill="1" applyBorder="1" applyAlignment="1">
      <alignment horizontal="center"/>
    </xf>
    <xf numFmtId="0" fontId="1" fillId="0" borderId="3" xfId="2" applyFont="1" applyFill="1" applyBorder="1" applyAlignment="1">
      <alignment horizontal="center"/>
    </xf>
    <xf numFmtId="0" fontId="3" fillId="0" borderId="5" xfId="2" applyFill="1" applyBorder="1"/>
    <xf numFmtId="0" fontId="3" fillId="0" borderId="28" xfId="2" applyFont="1" applyFill="1" applyBorder="1"/>
    <xf numFmtId="0" fontId="3" fillId="0" borderId="23" xfId="2" applyFont="1" applyFill="1" applyBorder="1"/>
    <xf numFmtId="37" fontId="1" fillId="0" borderId="17" xfId="1" applyNumberFormat="1" applyFont="1" applyFill="1" applyBorder="1"/>
    <xf numFmtId="37" fontId="1" fillId="0" borderId="15" xfId="1" applyNumberFormat="1" applyFont="1" applyFill="1" applyBorder="1"/>
    <xf numFmtId="37" fontId="1" fillId="0" borderId="18" xfId="1" applyNumberFormat="1" applyFont="1" applyFill="1" applyBorder="1"/>
    <xf numFmtId="37" fontId="1" fillId="0" borderId="24" xfId="1" applyNumberFormat="1" applyFont="1" applyFill="1" applyBorder="1"/>
    <xf numFmtId="37" fontId="3" fillId="0" borderId="0" xfId="2" applyNumberFormat="1" applyFill="1" applyBorder="1"/>
    <xf numFmtId="166" fontId="1" fillId="0" borderId="17" xfId="1" applyNumberFormat="1" applyFont="1" applyFill="1" applyBorder="1"/>
    <xf numFmtId="0" fontId="3" fillId="0" borderId="15" xfId="2" applyFont="1" applyFill="1" applyBorder="1"/>
    <xf numFmtId="0" fontId="3" fillId="0" borderId="18" xfId="2" applyFont="1" applyFill="1" applyBorder="1"/>
    <xf numFmtId="0" fontId="3" fillId="0" borderId="24" xfId="2" applyFont="1" applyFill="1" applyBorder="1"/>
    <xf numFmtId="37" fontId="1" fillId="0" borderId="14" xfId="2" applyNumberFormat="1" applyFont="1" applyFill="1" applyBorder="1"/>
    <xf numFmtId="37" fontId="1" fillId="0" borderId="6" xfId="2" applyNumberFormat="1" applyFont="1" applyFill="1" applyBorder="1"/>
    <xf numFmtId="37" fontId="1" fillId="0" borderId="0" xfId="2" applyNumberFormat="1" applyFont="1" applyFill="1" applyBorder="1"/>
    <xf numFmtId="0" fontId="3" fillId="0" borderId="0" xfId="2" applyFont="1" applyFill="1"/>
    <xf numFmtId="166" fontId="3" fillId="0" borderId="17" xfId="1" applyNumberFormat="1" applyFont="1" applyFill="1" applyBorder="1"/>
    <xf numFmtId="166" fontId="3" fillId="0" borderId="24" xfId="2" applyNumberFormat="1" applyFont="1" applyFill="1" applyBorder="1"/>
    <xf numFmtId="0" fontId="3" fillId="0" borderId="0" xfId="2" applyFont="1" applyFill="1" applyAlignment="1">
      <alignment horizontal="left" wrapText="1"/>
    </xf>
    <xf numFmtId="0" fontId="3" fillId="0" borderId="0" xfId="2" applyFont="1" applyFill="1" applyAlignment="1">
      <alignment wrapText="1"/>
    </xf>
    <xf numFmtId="37" fontId="3" fillId="0" borderId="15" xfId="1" applyNumberFormat="1" applyFont="1" applyFill="1" applyBorder="1"/>
    <xf numFmtId="37" fontId="3" fillId="0" borderId="18" xfId="1" applyNumberFormat="1" applyFont="1" applyFill="1" applyBorder="1"/>
    <xf numFmtId="37" fontId="3" fillId="0" borderId="24" xfId="1" applyNumberFormat="1" applyFont="1" applyFill="1" applyBorder="1"/>
    <xf numFmtId="37" fontId="1" fillId="0" borderId="17" xfId="2" applyNumberFormat="1" applyFont="1" applyFill="1" applyBorder="1"/>
    <xf numFmtId="37" fontId="1" fillId="0" borderId="15" xfId="2" applyNumberFormat="1" applyFont="1" applyFill="1" applyBorder="1"/>
    <xf numFmtId="37" fontId="1" fillId="0" borderId="18" xfId="2" applyNumberFormat="1" applyFont="1" applyFill="1" applyBorder="1"/>
    <xf numFmtId="37" fontId="1" fillId="0" borderId="24" xfId="2" applyNumberFormat="1" applyFont="1" applyFill="1" applyBorder="1"/>
    <xf numFmtId="37" fontId="3" fillId="0" borderId="24" xfId="2" applyNumberFormat="1" applyFont="1" applyFill="1" applyBorder="1"/>
    <xf numFmtId="37" fontId="5" fillId="0" borderId="15" xfId="1" applyNumberFormat="1" applyFont="1" applyFill="1" applyBorder="1" applyAlignment="1">
      <alignment horizontal="right"/>
    </xf>
    <xf numFmtId="166" fontId="1" fillId="0" borderId="24" xfId="2" applyNumberFormat="1" applyFont="1" applyFill="1" applyBorder="1"/>
    <xf numFmtId="166" fontId="3" fillId="0" borderId="0" xfId="2" applyNumberFormat="1" applyFont="1" applyFill="1" applyBorder="1"/>
    <xf numFmtId="166" fontId="3" fillId="0" borderId="17" xfId="1" applyNumberFormat="1" applyFont="1" applyFill="1" applyBorder="1" applyAlignment="1">
      <alignment horizontal="right"/>
    </xf>
    <xf numFmtId="37" fontId="3" fillId="0" borderId="15" xfId="2" applyNumberFormat="1" applyFont="1" applyFill="1" applyBorder="1" applyAlignment="1">
      <alignment horizontal="right"/>
    </xf>
    <xf numFmtId="166" fontId="3" fillId="0" borderId="18" xfId="2" applyNumberFormat="1" applyFont="1" applyFill="1" applyBorder="1" applyAlignment="1">
      <alignment horizontal="right"/>
    </xf>
    <xf numFmtId="166" fontId="3" fillId="0" borderId="24" xfId="2" applyNumberFormat="1" applyFont="1" applyFill="1" applyBorder="1" applyAlignment="1">
      <alignment horizontal="right"/>
    </xf>
    <xf numFmtId="0" fontId="3" fillId="0" borderId="29" xfId="2" applyFill="1" applyBorder="1"/>
    <xf numFmtId="0" fontId="32" fillId="0" borderId="25" xfId="2" applyFont="1" applyFill="1" applyBorder="1"/>
    <xf numFmtId="0" fontId="3" fillId="0" borderId="0" xfId="2" applyFont="1" applyFill="1" applyAlignment="1"/>
    <xf numFmtId="0" fontId="3" fillId="0" borderId="0" xfId="2" applyFill="1" applyAlignment="1">
      <alignment horizontal="centerContinuous"/>
    </xf>
    <xf numFmtId="0" fontId="3" fillId="0" borderId="0" xfId="2" applyFill="1" applyAlignment="1">
      <alignment horizontal="center"/>
    </xf>
    <xf numFmtId="0" fontId="4" fillId="0" borderId="0" xfId="2" applyFont="1" applyFill="1" applyAlignment="1"/>
    <xf numFmtId="0" fontId="0" fillId="0" borderId="7" xfId="0" applyFill="1" applyBorder="1" applyAlignment="1">
      <alignment horizontal="center"/>
    </xf>
    <xf numFmtId="0" fontId="1" fillId="0" borderId="0" xfId="0" applyFont="1" applyFill="1" applyBorder="1" applyAlignment="1">
      <alignment horizontal="right"/>
    </xf>
    <xf numFmtId="37" fontId="1" fillId="0" borderId="0" xfId="1" applyNumberFormat="1" applyFont="1" applyFill="1" applyBorder="1" applyAlignment="1">
      <alignment horizontal="center"/>
    </xf>
    <xf numFmtId="0" fontId="3" fillId="0" borderId="0" xfId="0" applyFont="1" applyFill="1" applyBorder="1" applyAlignment="1">
      <alignment horizontal="center"/>
    </xf>
    <xf numFmtId="0" fontId="3" fillId="0" borderId="11" xfId="0" applyFont="1" applyFill="1" applyBorder="1" applyAlignment="1">
      <alignment horizontal="center"/>
    </xf>
    <xf numFmtId="37" fontId="3" fillId="0" borderId="11" xfId="0" applyNumberFormat="1" applyFont="1" applyFill="1" applyBorder="1" applyAlignment="1">
      <alignment horizontal="center"/>
    </xf>
    <xf numFmtId="0" fontId="3" fillId="0" borderId="3" xfId="0" applyFont="1" applyFill="1" applyBorder="1" applyAlignment="1">
      <alignment horizontal="center"/>
    </xf>
    <xf numFmtId="166" fontId="5" fillId="0" borderId="11" xfId="1" applyNumberFormat="1" applyFont="1" applyFill="1" applyBorder="1" applyAlignment="1">
      <alignment horizontal="center"/>
    </xf>
    <xf numFmtId="166" fontId="5" fillId="0" borderId="3" xfId="1" applyNumberFormat="1" applyFont="1" applyFill="1" applyBorder="1" applyAlignment="1">
      <alignment horizontal="center"/>
    </xf>
    <xf numFmtId="37" fontId="3" fillId="0" borderId="0" xfId="0" applyNumberFormat="1" applyFont="1" applyFill="1" applyBorder="1" applyAlignment="1">
      <alignment horizontal="center"/>
    </xf>
    <xf numFmtId="37" fontId="1" fillId="0" borderId="0" xfId="0" applyNumberFormat="1" applyFont="1" applyFill="1" applyBorder="1" applyAlignment="1">
      <alignment horizontal="center"/>
    </xf>
    <xf numFmtId="37" fontId="3" fillId="0" borderId="11" xfId="1" applyNumberFormat="1" applyFont="1" applyFill="1" applyBorder="1" applyAlignment="1">
      <alignment horizontal="center"/>
    </xf>
    <xf numFmtId="0" fontId="3" fillId="0" borderId="7" xfId="0" applyFont="1" applyFill="1" applyBorder="1"/>
    <xf numFmtId="0" fontId="3" fillId="0" borderId="0" xfId="0" applyFont="1" applyFill="1" applyAlignment="1">
      <alignment horizontal="center"/>
    </xf>
    <xf numFmtId="37" fontId="1" fillId="0" borderId="1" xfId="1" applyNumberFormat="1" applyFont="1" applyFill="1" applyBorder="1" applyAlignment="1">
      <alignment horizontal="center"/>
    </xf>
    <xf numFmtId="0" fontId="17" fillId="0" borderId="0" xfId="0" applyFont="1" applyAlignment="1">
      <alignment horizontal="right"/>
    </xf>
    <xf numFmtId="0" fontId="4" fillId="4" borderId="0" xfId="0" applyFont="1" applyFill="1" applyAlignment="1">
      <alignment horizontal="center"/>
    </xf>
    <xf numFmtId="164" fontId="0" fillId="0" borderId="0" xfId="0" applyNumberFormat="1" applyAlignment="1">
      <alignment horizontal="center"/>
    </xf>
    <xf numFmtId="164" fontId="0" fillId="0" borderId="0" xfId="0" applyNumberFormat="1" applyBorder="1" applyAlignment="1">
      <alignment horizontal="center"/>
    </xf>
    <xf numFmtId="0" fontId="8" fillId="0" borderId="0" xfId="0" applyFont="1" applyBorder="1" applyAlignment="1">
      <alignment horizontal="left"/>
    </xf>
    <xf numFmtId="164" fontId="3" fillId="0" borderId="0" xfId="0" applyNumberFormat="1" applyFont="1" applyAlignment="1">
      <alignment horizontal="center"/>
    </xf>
    <xf numFmtId="0" fontId="7" fillId="0" borderId="0" xfId="0" applyFont="1" applyAlignment="1">
      <alignment horizontal="center"/>
    </xf>
    <xf numFmtId="0" fontId="16" fillId="0" borderId="0" xfId="0" applyFont="1" applyAlignment="1">
      <alignment horizontal="justify" wrapText="1"/>
    </xf>
    <xf numFmtId="0" fontId="0" fillId="0" borderId="0" xfId="0" applyAlignment="1">
      <alignment horizontal="justify" wrapText="1"/>
    </xf>
    <xf numFmtId="0" fontId="25" fillId="0" borderId="0" xfId="0" applyFont="1" applyAlignment="1">
      <alignment horizontal="justify" wrapText="1"/>
    </xf>
    <xf numFmtId="0" fontId="24" fillId="0" borderId="0" xfId="0" applyFont="1" applyAlignment="1">
      <alignment horizontal="justify" wrapText="1"/>
    </xf>
    <xf numFmtId="0" fontId="24" fillId="0" borderId="0" xfId="0" applyFont="1" applyFill="1" applyAlignment="1">
      <alignment horizontal="justify" wrapText="1"/>
    </xf>
    <xf numFmtId="0" fontId="0" fillId="0" borderId="0" xfId="0" applyFill="1" applyAlignment="1">
      <alignment horizontal="justify" wrapText="1"/>
    </xf>
    <xf numFmtId="0" fontId="24" fillId="0" borderId="0" xfId="0" applyFont="1" applyFill="1" applyAlignment="1">
      <alignment wrapText="1"/>
    </xf>
    <xf numFmtId="0" fontId="0" fillId="0" borderId="0" xfId="0" applyFill="1" applyAlignment="1">
      <alignment wrapText="1"/>
    </xf>
    <xf numFmtId="0" fontId="0" fillId="0" borderId="0" xfId="0" applyAlignment="1">
      <alignment horizontal="center"/>
    </xf>
    <xf numFmtId="0" fontId="13" fillId="0" borderId="0" xfId="0" applyFont="1" applyFill="1" applyAlignment="1">
      <alignment horizontal="center" vertical="center" wrapText="1"/>
    </xf>
    <xf numFmtId="0" fontId="10" fillId="0" borderId="0" xfId="0" applyFont="1" applyFill="1" applyAlignment="1">
      <alignment horizontal="center" vertical="center" wrapText="1"/>
    </xf>
    <xf numFmtId="0" fontId="16" fillId="0" borderId="0" xfId="0" applyFont="1" applyFill="1" applyAlignment="1">
      <alignment horizontal="justify" wrapText="1"/>
    </xf>
    <xf numFmtId="0" fontId="4" fillId="0" borderId="0" xfId="0" applyFont="1" applyFill="1" applyAlignment="1">
      <alignment horizontal="center"/>
    </xf>
    <xf numFmtId="0" fontId="4" fillId="0" borderId="0" xfId="0" applyFont="1" applyFill="1" applyBorder="1" applyAlignment="1">
      <alignment horizontal="center"/>
    </xf>
    <xf numFmtId="0" fontId="7" fillId="0" borderId="0" xfId="0" applyFont="1" applyFill="1" applyBorder="1" applyAlignment="1">
      <alignment horizontal="center"/>
    </xf>
    <xf numFmtId="164" fontId="11" fillId="0" borderId="0" xfId="0" applyNumberFormat="1" applyFont="1" applyFill="1" applyAlignment="1">
      <alignment horizontal="center"/>
    </xf>
    <xf numFmtId="0" fontId="4" fillId="0" borderId="2" xfId="0" applyFont="1" applyFill="1" applyBorder="1" applyAlignment="1">
      <alignment horizontal="center"/>
    </xf>
    <xf numFmtId="164" fontId="0" fillId="0" borderId="0" xfId="0" applyNumberFormat="1" applyFill="1" applyAlignment="1">
      <alignment horizontal="center"/>
    </xf>
    <xf numFmtId="0" fontId="1" fillId="4" borderId="3" xfId="0" applyFont="1" applyFill="1" applyBorder="1" applyAlignment="1">
      <alignment horizontal="center"/>
    </xf>
    <xf numFmtId="0" fontId="1" fillId="4" borderId="1" xfId="0" applyFont="1" applyFill="1" applyBorder="1" applyAlignment="1">
      <alignment horizontal="center"/>
    </xf>
    <xf numFmtId="0" fontId="0" fillId="0" borderId="0" xfId="0" applyFill="1" applyAlignment="1">
      <alignment horizontal="center"/>
    </xf>
    <xf numFmtId="0" fontId="1" fillId="0" borderId="3" xfId="2" applyFont="1" applyFill="1" applyBorder="1" applyAlignment="1">
      <alignment horizontal="center"/>
    </xf>
    <xf numFmtId="0" fontId="1" fillId="0" borderId="1" xfId="2" applyFont="1" applyFill="1" applyBorder="1" applyAlignment="1">
      <alignment horizontal="center"/>
    </xf>
    <xf numFmtId="0" fontId="1" fillId="0" borderId="3" xfId="0" applyFont="1" applyFill="1" applyBorder="1" applyAlignment="1">
      <alignment horizontal="center"/>
    </xf>
    <xf numFmtId="0" fontId="1" fillId="0" borderId="1" xfId="0" applyFont="1" applyFill="1" applyBorder="1" applyAlignment="1">
      <alignment horizontal="center"/>
    </xf>
    <xf numFmtId="0" fontId="1" fillId="0" borderId="4" xfId="0" applyFont="1" applyFill="1" applyBorder="1" applyAlignment="1">
      <alignment horizontal="center"/>
    </xf>
    <xf numFmtId="0" fontId="4" fillId="0" borderId="0" xfId="0" applyFont="1" applyFill="1" applyBorder="1" applyAlignment="1">
      <alignment horizontal="center" vertical="center"/>
    </xf>
    <xf numFmtId="0" fontId="34" fillId="0" borderId="5" xfId="0" applyFont="1" applyFill="1" applyBorder="1" applyAlignment="1">
      <alignment horizontal="center" vertical="center"/>
    </xf>
    <xf numFmtId="0" fontId="34" fillId="0" borderId="0" xfId="0" applyFont="1" applyFill="1" applyBorder="1" applyAlignment="1">
      <alignment horizontal="center" vertical="center"/>
    </xf>
    <xf numFmtId="0" fontId="35" fillId="0" borderId="1" xfId="0" applyFont="1" applyFill="1" applyBorder="1" applyAlignment="1">
      <alignment horizontal="center" vertical="center" wrapText="1"/>
    </xf>
    <xf numFmtId="0" fontId="34" fillId="0" borderId="0" xfId="0" applyFont="1" applyFill="1" applyBorder="1" applyAlignment="1">
      <alignment horizontal="left" vertical="center" wrapText="1"/>
    </xf>
  </cellXfs>
  <cellStyles count="13">
    <cellStyle name="Comma" xfId="1" builtinId="3"/>
    <cellStyle name="Comma 2" xfId="5"/>
    <cellStyle name="Comma 2 2" xfId="7"/>
    <cellStyle name="Comma 2 3" xfId="10"/>
    <cellStyle name="Comma 3" xfId="8"/>
    <cellStyle name="Comma 3 2" xfId="11"/>
    <cellStyle name="Comma 4" xfId="9"/>
    <cellStyle name="Comma 5" xfId="12"/>
    <cellStyle name="Normal" xfId="0" builtinId="0"/>
    <cellStyle name="Normal 2" xfId="2"/>
    <cellStyle name="Normal_.02" xfId="6"/>
    <cellStyle name="Normal_Sheet1" xfId="3"/>
    <cellStyle name="Normal_Sheet3" xfId="4"/>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D4D4D4"/>
      <rgbColor rgb="00ACA899"/>
      <rgbColor rgb="00CCCC99"/>
      <rgbColor rgb="00D4D0C8"/>
      <rgbColor rgb="00FFCC99"/>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6452442159383041"/>
          <c:y val="0.24864864864864866"/>
          <c:w val="0.6426735218509001"/>
          <c:h val="0.54054054054054068"/>
        </c:manualLayout>
      </c:layout>
      <c:pie3D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0"/>
            <c:showBubbleSize val="0"/>
            <c:showLeaderLines val="0"/>
          </c:dLbls>
          <c:cat>
            <c:numRef>
              <c:f>'hc4.01&amp;4.02'!$A$119:$A$123</c:f>
              <c:numCache>
                <c:formatCode>General</c:formatCode>
                <c:ptCount val="5"/>
              </c:numCache>
            </c:numRef>
          </c:cat>
          <c:val>
            <c:numRef>
              <c:f>'hc4.01&amp;4.02'!$B$119:$B$123</c:f>
              <c:numCache>
                <c:formatCode>_(* #,##0_);_(* \(#,##0\);_(* "-"??_);_(@_)</c:formatCode>
                <c:ptCount val="5"/>
              </c:numCache>
            </c:numRef>
          </c:val>
        </c:ser>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1" r="0.750000000000001"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22268525051607"/>
          <c:y val="0.26804123711340205"/>
          <c:w val="0.72378607010528662"/>
          <c:h val="0.45876288659793812"/>
        </c:manualLayout>
      </c:layout>
      <c:lineChart>
        <c:grouping val="standard"/>
        <c:varyColors val="0"/>
        <c:ser>
          <c:idx val="1"/>
          <c:order val="0"/>
          <c:tx>
            <c:strRef>
              <c:f>'hc4.01&amp;4.02'!$B$136</c:f>
              <c:strCache>
                <c:ptCount val="1"/>
                <c:pt idx="0">
                  <c:v>Labour Force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'hc4.01&amp;4.02'!$A$137:$A$141</c:f>
              <c:numCache>
                <c:formatCode>General</c:formatCode>
                <c:ptCount val="5"/>
                <c:pt idx="0">
                  <c:v>1991</c:v>
                </c:pt>
                <c:pt idx="1">
                  <c:v>1992</c:v>
                </c:pt>
                <c:pt idx="2">
                  <c:v>1993</c:v>
                </c:pt>
                <c:pt idx="3">
                  <c:v>1994</c:v>
                </c:pt>
                <c:pt idx="4">
                  <c:v>1995</c:v>
                </c:pt>
              </c:numCache>
            </c:numRef>
          </c:cat>
          <c:val>
            <c:numRef>
              <c:f>'hc4.01&amp;4.02'!$B$137:$B$141</c:f>
              <c:numCache>
                <c:formatCode>_(* #,##0_);_(* \(#,##0\);_(* "-"??_);_(@_)</c:formatCode>
                <c:ptCount val="5"/>
                <c:pt idx="0">
                  <c:v>16745</c:v>
                </c:pt>
                <c:pt idx="1">
                  <c:v>16470</c:v>
                </c:pt>
                <c:pt idx="2">
                  <c:v>17235</c:v>
                </c:pt>
                <c:pt idx="3">
                  <c:v>17855</c:v>
                </c:pt>
                <c:pt idx="4">
                  <c:v>19820</c:v>
                </c:pt>
              </c:numCache>
            </c:numRef>
          </c:val>
          <c:smooth val="0"/>
        </c:ser>
        <c:dLbls>
          <c:showLegendKey val="0"/>
          <c:showVal val="0"/>
          <c:showCatName val="0"/>
          <c:showSerName val="0"/>
          <c:showPercent val="0"/>
          <c:showBubbleSize val="0"/>
        </c:dLbls>
        <c:marker val="1"/>
        <c:smooth val="0"/>
        <c:axId val="97410432"/>
        <c:axId val="97412608"/>
      </c:lineChart>
      <c:lineChart>
        <c:grouping val="standard"/>
        <c:varyColors val="0"/>
        <c:ser>
          <c:idx val="0"/>
          <c:order val="1"/>
          <c:tx>
            <c:strRef>
              <c:f>'hc4.01&amp;4.02'!$C$136</c:f>
              <c:strCache>
                <c:ptCount val="1"/>
                <c:pt idx="0">
                  <c:v>Unemployment rate</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'hc4.01&amp;4.02'!$A$137:$A$141</c:f>
              <c:numCache>
                <c:formatCode>General</c:formatCode>
                <c:ptCount val="5"/>
                <c:pt idx="0">
                  <c:v>1991</c:v>
                </c:pt>
                <c:pt idx="1">
                  <c:v>1992</c:v>
                </c:pt>
                <c:pt idx="2">
                  <c:v>1993</c:v>
                </c:pt>
                <c:pt idx="3">
                  <c:v>1994</c:v>
                </c:pt>
                <c:pt idx="4">
                  <c:v>1995</c:v>
                </c:pt>
              </c:numCache>
            </c:numRef>
          </c:cat>
          <c:val>
            <c:numRef>
              <c:f>'hc4.01&amp;4.02'!$C$137:$C$141</c:f>
              <c:numCache>
                <c:formatCode>_(* #,##0.0_);_(* \(#,##0.0\);_(* "-"??_);_(@_)</c:formatCode>
                <c:ptCount val="5"/>
                <c:pt idx="0">
                  <c:v>5.9122126007763507</c:v>
                </c:pt>
                <c:pt idx="1">
                  <c:v>7.6199149969641775</c:v>
                </c:pt>
                <c:pt idx="2">
                  <c:v>8.0069625761531782</c:v>
                </c:pt>
                <c:pt idx="3">
                  <c:v>5.7406888826659204</c:v>
                </c:pt>
                <c:pt idx="4">
                  <c:v>4.9445005045408674</c:v>
                </c:pt>
              </c:numCache>
            </c:numRef>
          </c:val>
          <c:smooth val="0"/>
        </c:ser>
        <c:dLbls>
          <c:showLegendKey val="0"/>
          <c:showVal val="0"/>
          <c:showCatName val="0"/>
          <c:showSerName val="0"/>
          <c:showPercent val="0"/>
          <c:showBubbleSize val="0"/>
        </c:dLbls>
        <c:marker val="1"/>
        <c:smooth val="0"/>
        <c:axId val="97414144"/>
        <c:axId val="97432320"/>
      </c:lineChart>
      <c:catAx>
        <c:axId val="9741043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7412608"/>
        <c:crosses val="autoZero"/>
        <c:auto val="0"/>
        <c:lblAlgn val="ctr"/>
        <c:lblOffset val="100"/>
        <c:tickLblSkip val="1"/>
        <c:tickMarkSkip val="1"/>
        <c:noMultiLvlLbl val="0"/>
      </c:catAx>
      <c:valAx>
        <c:axId val="97412608"/>
        <c:scaling>
          <c:orientation val="minMax"/>
        </c:scaling>
        <c:delete val="0"/>
        <c:axPos val="l"/>
        <c:numFmt formatCode="_(* #,##0_);_(* \(#,##0\);_(* &quot;-&quot;??_);_(@_)"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7410432"/>
        <c:crosses val="autoZero"/>
        <c:crossBetween val="between"/>
        <c:majorUnit val="2500"/>
      </c:valAx>
      <c:catAx>
        <c:axId val="97414144"/>
        <c:scaling>
          <c:orientation val="minMax"/>
        </c:scaling>
        <c:delete val="1"/>
        <c:axPos val="b"/>
        <c:numFmt formatCode="General" sourceLinked="1"/>
        <c:majorTickMark val="out"/>
        <c:minorTickMark val="none"/>
        <c:tickLblPos val="none"/>
        <c:crossAx val="97432320"/>
        <c:crosses val="autoZero"/>
        <c:auto val="0"/>
        <c:lblAlgn val="ctr"/>
        <c:lblOffset val="100"/>
        <c:noMultiLvlLbl val="0"/>
      </c:catAx>
      <c:valAx>
        <c:axId val="97432320"/>
        <c:scaling>
          <c:orientation val="minMax"/>
          <c:min val="4"/>
        </c:scaling>
        <c:delete val="0"/>
        <c:axPos val="r"/>
        <c:numFmt formatCode="_(* #,##0.0_);_(* \(#,##0.0\);_(* &quot;-&quot;??_);_(@_)"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7414144"/>
        <c:crosses val="max"/>
        <c:crossBetween val="between"/>
      </c:valAx>
      <c:spPr>
        <a:solidFill>
          <a:srgbClr val="C0C0C0"/>
        </a:solidFill>
        <a:ln w="12700">
          <a:solidFill>
            <a:srgbClr val="808080"/>
          </a:solidFill>
          <a:prstDash val="solid"/>
        </a:ln>
      </c:spPr>
    </c:plotArea>
    <c:legend>
      <c:legendPos val="r"/>
      <c:layout>
        <c:manualLayout>
          <c:xMode val="edge"/>
          <c:yMode val="edge"/>
          <c:x val="0.19693094629156024"/>
          <c:y val="0.87113402061855782"/>
          <c:w val="0.59335038363171266"/>
          <c:h val="0.11340206185567014"/>
        </c:manualLayout>
      </c:layout>
      <c:overlay val="0"/>
      <c:spPr>
        <a:solidFill>
          <a:srgbClr val="FFFFFF"/>
        </a:solid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1" r="0.750000000000001" t="1" header="0.5" footer="0.5"/>
    <c:pageSetup/>
  </c:printSettings>
</c:chartSpace>
</file>

<file path=xl/drawings/_rels/drawing1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1</xdr:row>
          <xdr:rowOff>57150</xdr:rowOff>
        </xdr:from>
        <xdr:to>
          <xdr:col>2</xdr:col>
          <xdr:colOff>257175</xdr:colOff>
          <xdr:row>3</xdr:row>
          <xdr:rowOff>85725</xdr:rowOff>
        </xdr:to>
        <xdr:sp macro="" textlink="">
          <xdr:nvSpPr>
            <xdr:cNvPr id="692225" name="Object 1" hidden="1">
              <a:extLst>
                <a:ext uri="{63B3BB69-23CF-44E3-9099-C40C66FF867C}">
                  <a14:compatExt spid="_x0000_s692225"/>
                </a:ext>
              </a:extLst>
            </xdr:cNvPr>
            <xdr:cNvSpPr/>
          </xdr:nvSpPr>
          <xdr:spPr>
            <a:xfrm>
              <a:off x="0" y="0"/>
              <a:ext cx="0" cy="0"/>
            </a:xfrm>
            <a:prstGeom prst="rect">
              <a:avLst/>
            </a:prstGeom>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28575</xdr:colOff>
          <xdr:row>0</xdr:row>
          <xdr:rowOff>9525</xdr:rowOff>
        </xdr:from>
        <xdr:to>
          <xdr:col>0</xdr:col>
          <xdr:colOff>57150</xdr:colOff>
          <xdr:row>0</xdr:row>
          <xdr:rowOff>19050</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9525</xdr:rowOff>
        </xdr:from>
        <xdr:to>
          <xdr:col>1</xdr:col>
          <xdr:colOff>304800</xdr:colOff>
          <xdr:row>2</xdr:row>
          <xdr:rowOff>142875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1</xdr:col>
      <xdr:colOff>447675</xdr:colOff>
      <xdr:row>25</xdr:row>
      <xdr:rowOff>9525</xdr:rowOff>
    </xdr:from>
    <xdr:to>
      <xdr:col>12</xdr:col>
      <xdr:colOff>180975</xdr:colOff>
      <xdr:row>35</xdr:row>
      <xdr:rowOff>152400</xdr:rowOff>
    </xdr:to>
    <xdr:graphicFrame macro="">
      <xdr:nvGraphicFramePr>
        <xdr:cNvPr id="156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438150</xdr:colOff>
      <xdr:row>38</xdr:row>
      <xdr:rowOff>0</xdr:rowOff>
    </xdr:from>
    <xdr:to>
      <xdr:col>12</xdr:col>
      <xdr:colOff>190500</xdr:colOff>
      <xdr:row>49</xdr:row>
      <xdr:rowOff>66675</xdr:rowOff>
    </xdr:to>
    <xdr:graphicFrame macro="">
      <xdr:nvGraphicFramePr>
        <xdr:cNvPr id="156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257175</xdr:colOff>
          <xdr:row>3</xdr:row>
          <xdr:rowOff>85725</xdr:rowOff>
        </xdr:to>
        <xdr:sp macro="" textlink="">
          <xdr:nvSpPr>
            <xdr:cNvPr id="10241" name="Object 1" hidden="1">
              <a:extLst>
                <a:ext uri="{63B3BB69-23CF-44E3-9099-C40C66FF867C}">
                  <a14:compatExt spid="_x0000_s10241"/>
                </a:ext>
              </a:extLst>
            </xdr:cNvPr>
            <xdr:cNvSpPr/>
          </xdr:nvSpPr>
          <xdr:spPr>
            <a:xfrm>
              <a:off x="0" y="0"/>
              <a:ext cx="0" cy="0"/>
            </a:xfrm>
            <a:prstGeom prst="rect">
              <a:avLst/>
            </a:prstGeom>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2</xdr:col>
          <xdr:colOff>9525</xdr:colOff>
          <xdr:row>4</xdr:row>
          <xdr:rowOff>57150</xdr:rowOff>
        </xdr:to>
        <xdr:sp macro="" textlink="">
          <xdr:nvSpPr>
            <xdr:cNvPr id="687105" name="Object 1" hidden="1">
              <a:extLst>
                <a:ext uri="{63B3BB69-23CF-44E3-9099-C40C66FF867C}">
                  <a14:compatExt spid="_x0000_s687105"/>
                </a:ext>
              </a:extLst>
            </xdr:cNvPr>
            <xdr:cNvSpPr/>
          </xdr:nvSpPr>
          <xdr:spPr>
            <a:xfrm>
              <a:off x="0" y="0"/>
              <a:ext cx="0" cy="0"/>
            </a:xfrm>
            <a:prstGeom prst="rect">
              <a:avLst/>
            </a:prstGeom>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333375</xdr:colOff>
          <xdr:row>3</xdr:row>
          <xdr:rowOff>142875</xdr:rowOff>
        </xdr:to>
        <xdr:sp macro="" textlink="">
          <xdr:nvSpPr>
            <xdr:cNvPr id="14337" name="Object 1" hidden="1">
              <a:extLst>
                <a:ext uri="{63B3BB69-23CF-44E3-9099-C40C66FF867C}">
                  <a14:compatExt spid="_x0000_s14337"/>
                </a:ext>
              </a:extLst>
            </xdr:cNvPr>
            <xdr:cNvSpPr/>
          </xdr:nvSpPr>
          <xdr:spPr>
            <a:xfrm>
              <a:off x="0" y="0"/>
              <a:ext cx="0" cy="0"/>
            </a:xfrm>
            <a:prstGeom prst="rect">
              <a:avLst/>
            </a:prstGeom>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6</xdr:col>
      <xdr:colOff>0</xdr:colOff>
      <xdr:row>48</xdr:row>
      <xdr:rowOff>0</xdr:rowOff>
    </xdr:from>
    <xdr:to>
      <xdr:col>7</xdr:col>
      <xdr:colOff>517525</xdr:colOff>
      <xdr:row>49</xdr:row>
      <xdr:rowOff>19050</xdr:rowOff>
    </xdr:to>
    <xdr:sp macro="" textlink="">
      <xdr:nvSpPr>
        <xdr:cNvPr id="2" name="Text Box 2"/>
        <xdr:cNvSpPr txBox="1">
          <a:spLocks noChangeArrowheads="1"/>
        </xdr:cNvSpPr>
      </xdr:nvSpPr>
      <xdr:spPr bwMode="auto">
        <a:xfrm>
          <a:off x="3190875" y="80772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54</xdr:row>
      <xdr:rowOff>0</xdr:rowOff>
    </xdr:from>
    <xdr:to>
      <xdr:col>7</xdr:col>
      <xdr:colOff>784225</xdr:colOff>
      <xdr:row>55</xdr:row>
      <xdr:rowOff>38100</xdr:rowOff>
    </xdr:to>
    <xdr:sp macro="" textlink="">
      <xdr:nvSpPr>
        <xdr:cNvPr id="6" name="Text Box 2"/>
        <xdr:cNvSpPr txBox="1">
          <a:spLocks noChangeArrowheads="1"/>
        </xdr:cNvSpPr>
      </xdr:nvSpPr>
      <xdr:spPr bwMode="auto">
        <a:xfrm>
          <a:off x="523875" y="7715250"/>
          <a:ext cx="12954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0</xdr:col>
          <xdr:colOff>571500</xdr:colOff>
          <xdr:row>0</xdr:row>
          <xdr:rowOff>47625</xdr:rowOff>
        </xdr:from>
        <xdr:to>
          <xdr:col>1</xdr:col>
          <xdr:colOff>0</xdr:colOff>
          <xdr:row>1</xdr:row>
          <xdr:rowOff>28575</xdr:rowOff>
        </xdr:to>
        <xdr:sp macro="" textlink="">
          <xdr:nvSpPr>
            <xdr:cNvPr id="676865" name="Object 1" hidden="1">
              <a:extLst>
                <a:ext uri="{63B3BB69-23CF-44E3-9099-C40C66FF867C}">
                  <a14:compatExt spid="_x0000_s6768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571500</xdr:colOff>
          <xdr:row>0</xdr:row>
          <xdr:rowOff>47625</xdr:rowOff>
        </xdr:from>
        <xdr:to>
          <xdr:col>1</xdr:col>
          <xdr:colOff>0</xdr:colOff>
          <xdr:row>1</xdr:row>
          <xdr:rowOff>28575</xdr:rowOff>
        </xdr:to>
        <xdr:sp macro="" textlink="">
          <xdr:nvSpPr>
            <xdr:cNvPr id="676867" name="Object 3" hidden="1">
              <a:extLst>
                <a:ext uri="{63B3BB69-23CF-44E3-9099-C40C66FF867C}">
                  <a14:compatExt spid="_x0000_s676867"/>
                </a:ext>
              </a:extLst>
            </xdr:cNvPr>
            <xdr:cNvSpPr/>
          </xdr:nvSpPr>
          <xdr:spPr>
            <a:xfrm>
              <a:off x="0" y="0"/>
              <a:ext cx="0" cy="0"/>
            </a:xfrm>
            <a:prstGeom prst="rect">
              <a:avLst/>
            </a:prstGeom>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editAs="oneCell">
    <xdr:from>
      <xdr:col>5</xdr:col>
      <xdr:colOff>0</xdr:colOff>
      <xdr:row>39</xdr:row>
      <xdr:rowOff>0</xdr:rowOff>
    </xdr:from>
    <xdr:to>
      <xdr:col>7</xdr:col>
      <xdr:colOff>196850</xdr:colOff>
      <xdr:row>40</xdr:row>
      <xdr:rowOff>85725</xdr:rowOff>
    </xdr:to>
    <xdr:sp macro="" textlink="">
      <xdr:nvSpPr>
        <xdr:cNvPr id="2" name="Text Box 2"/>
        <xdr:cNvSpPr txBox="1">
          <a:spLocks noChangeArrowheads="1"/>
        </xdr:cNvSpPr>
      </xdr:nvSpPr>
      <xdr:spPr bwMode="auto">
        <a:xfrm>
          <a:off x="3524250" y="68770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40</xdr:row>
      <xdr:rowOff>0</xdr:rowOff>
    </xdr:from>
    <xdr:to>
      <xdr:col>7</xdr:col>
      <xdr:colOff>196850</xdr:colOff>
      <xdr:row>41</xdr:row>
      <xdr:rowOff>85725</xdr:rowOff>
    </xdr:to>
    <xdr:sp macro="" textlink="">
      <xdr:nvSpPr>
        <xdr:cNvPr id="6" name="Text Box 2"/>
        <xdr:cNvSpPr txBox="1">
          <a:spLocks noChangeArrowheads="1"/>
        </xdr:cNvSpPr>
      </xdr:nvSpPr>
      <xdr:spPr bwMode="auto">
        <a:xfrm>
          <a:off x="3524250" y="6924675"/>
          <a:ext cx="129540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0</xdr:col>
          <xdr:colOff>238125</xdr:colOff>
          <xdr:row>0</xdr:row>
          <xdr:rowOff>28575</xdr:rowOff>
        </xdr:from>
        <xdr:to>
          <xdr:col>0</xdr:col>
          <xdr:colOff>419100</xdr:colOff>
          <xdr:row>0</xdr:row>
          <xdr:rowOff>114300</xdr:rowOff>
        </xdr:to>
        <xdr:sp macro="" textlink="">
          <xdr:nvSpPr>
            <xdr:cNvPr id="675841" name="Object 1" hidden="1">
              <a:extLst>
                <a:ext uri="{63B3BB69-23CF-44E3-9099-C40C66FF867C}">
                  <a14:compatExt spid="_x0000_s6758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238125</xdr:colOff>
          <xdr:row>0</xdr:row>
          <xdr:rowOff>28575</xdr:rowOff>
        </xdr:from>
        <xdr:to>
          <xdr:col>0</xdr:col>
          <xdr:colOff>419100</xdr:colOff>
          <xdr:row>0</xdr:row>
          <xdr:rowOff>114300</xdr:rowOff>
        </xdr:to>
        <xdr:sp macro="" textlink="">
          <xdr:nvSpPr>
            <xdr:cNvPr id="675843" name="Object 3" hidden="1">
              <a:extLst>
                <a:ext uri="{63B3BB69-23CF-44E3-9099-C40C66FF867C}">
                  <a14:compatExt spid="_x0000_s675843"/>
                </a:ext>
              </a:extLst>
            </xdr:cNvPr>
            <xdr:cNvSpPr/>
          </xdr:nvSpPr>
          <xdr:spPr>
            <a:xfrm>
              <a:off x="0" y="0"/>
              <a:ext cx="0" cy="0"/>
            </a:xfrm>
            <a:prstGeom prst="rect">
              <a:avLst/>
            </a:prstGeom>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editAs="oneCell">
    <xdr:from>
      <xdr:col>2</xdr:col>
      <xdr:colOff>0</xdr:colOff>
      <xdr:row>46</xdr:row>
      <xdr:rowOff>0</xdr:rowOff>
    </xdr:from>
    <xdr:to>
      <xdr:col>2</xdr:col>
      <xdr:colOff>1289050</xdr:colOff>
      <xdr:row>47</xdr:row>
      <xdr:rowOff>38100</xdr:rowOff>
    </xdr:to>
    <xdr:sp macro="" textlink="">
      <xdr:nvSpPr>
        <xdr:cNvPr id="2" name="Text Box 2"/>
        <xdr:cNvSpPr txBox="1">
          <a:spLocks noChangeArrowheads="1"/>
        </xdr:cNvSpPr>
      </xdr:nvSpPr>
      <xdr:spPr bwMode="auto">
        <a:xfrm>
          <a:off x="6753225" y="8086725"/>
          <a:ext cx="128905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xdr:row>
      <xdr:rowOff>0</xdr:rowOff>
    </xdr:from>
    <xdr:to>
      <xdr:col>2</xdr:col>
      <xdr:colOff>1555750</xdr:colOff>
      <xdr:row>53</xdr:row>
      <xdr:rowOff>38100</xdr:rowOff>
    </xdr:to>
    <xdr:sp macro="" textlink="">
      <xdr:nvSpPr>
        <xdr:cNvPr id="3" name="Text Box 2"/>
        <xdr:cNvSpPr txBox="1">
          <a:spLocks noChangeArrowheads="1"/>
        </xdr:cNvSpPr>
      </xdr:nvSpPr>
      <xdr:spPr bwMode="auto">
        <a:xfrm>
          <a:off x="6753225" y="9077325"/>
          <a:ext cx="155575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0</xdr:row>
          <xdr:rowOff>47625</xdr:rowOff>
        </xdr:from>
        <xdr:to>
          <xdr:col>2</xdr:col>
          <xdr:colOff>0</xdr:colOff>
          <xdr:row>1</xdr:row>
          <xdr:rowOff>28575</xdr:rowOff>
        </xdr:to>
        <xdr:sp macro="" textlink="">
          <xdr:nvSpPr>
            <xdr:cNvPr id="726017" name="Object 1" hidden="1">
              <a:extLst>
                <a:ext uri="{63B3BB69-23CF-44E3-9099-C40C66FF867C}">
                  <a14:compatExt spid="_x0000_s7260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333375</xdr:colOff>
          <xdr:row>3</xdr:row>
          <xdr:rowOff>142875</xdr:rowOff>
        </xdr:to>
        <xdr:sp macro="" textlink="">
          <xdr:nvSpPr>
            <xdr:cNvPr id="726019" name="Object 3" hidden="1">
              <a:extLst>
                <a:ext uri="{63B3BB69-23CF-44E3-9099-C40C66FF867C}">
                  <a14:compatExt spid="_x0000_s726019"/>
                </a:ext>
              </a:extLst>
            </xdr:cNvPr>
            <xdr:cNvSpPr/>
          </xdr:nvSpPr>
          <xdr:spPr>
            <a:xfrm>
              <a:off x="0" y="0"/>
              <a:ext cx="0" cy="0"/>
            </a:xfrm>
            <a:prstGeom prst="rect">
              <a:avLst/>
            </a:prstGeom>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2</xdr:col>
      <xdr:colOff>0</xdr:colOff>
      <xdr:row>41</xdr:row>
      <xdr:rowOff>0</xdr:rowOff>
    </xdr:from>
    <xdr:to>
      <xdr:col>4</xdr:col>
      <xdr:colOff>133350</xdr:colOff>
      <xdr:row>42</xdr:row>
      <xdr:rowOff>85725</xdr:rowOff>
    </xdr:to>
    <xdr:sp macro="" textlink="">
      <xdr:nvSpPr>
        <xdr:cNvPr id="2" name="Text Box 2"/>
        <xdr:cNvSpPr txBox="1">
          <a:spLocks noChangeArrowheads="1"/>
        </xdr:cNvSpPr>
      </xdr:nvSpPr>
      <xdr:spPr bwMode="auto">
        <a:xfrm>
          <a:off x="3524250" y="6762750"/>
          <a:ext cx="129540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295275</xdr:colOff>
          <xdr:row>3</xdr:row>
          <xdr:rowOff>161925</xdr:rowOff>
        </xdr:to>
        <xdr:sp macro="" textlink="">
          <xdr:nvSpPr>
            <xdr:cNvPr id="722945" name="Object 1" hidden="1">
              <a:extLst>
                <a:ext uri="{63B3BB69-23CF-44E3-9099-C40C66FF867C}">
                  <a14:compatExt spid="_x0000_s722945"/>
                </a:ext>
              </a:extLst>
            </xdr:cNvPr>
            <xdr:cNvSpPr/>
          </xdr:nvSpPr>
          <xdr:spPr>
            <a:xfrm>
              <a:off x="0" y="0"/>
              <a:ext cx="0" cy="0"/>
            </a:xfrm>
            <a:prstGeom prst="rect">
              <a:avLst/>
            </a:prstGeom>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609923</xdr:colOff>
      <xdr:row>42</xdr:row>
      <xdr:rowOff>85725</xdr:rowOff>
    </xdr:to>
    <xdr:sp macro="" textlink="">
      <xdr:nvSpPr>
        <xdr:cNvPr id="6" name="Text Box 2"/>
        <xdr:cNvSpPr txBox="1">
          <a:spLocks noChangeArrowheads="1"/>
        </xdr:cNvSpPr>
      </xdr:nvSpPr>
      <xdr:spPr bwMode="auto">
        <a:xfrm>
          <a:off x="628650" y="8334375"/>
          <a:ext cx="1295723"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42</xdr:row>
      <xdr:rowOff>0</xdr:rowOff>
    </xdr:from>
    <xdr:to>
      <xdr:col>1</xdr:col>
      <xdr:colOff>609923</xdr:colOff>
      <xdr:row>43</xdr:row>
      <xdr:rowOff>85725</xdr:rowOff>
    </xdr:to>
    <xdr:sp macro="" textlink="">
      <xdr:nvSpPr>
        <xdr:cNvPr id="7" name="Text Box 2"/>
        <xdr:cNvSpPr txBox="1">
          <a:spLocks noChangeArrowheads="1"/>
        </xdr:cNvSpPr>
      </xdr:nvSpPr>
      <xdr:spPr bwMode="auto">
        <a:xfrm>
          <a:off x="628650" y="8496300"/>
          <a:ext cx="1295723"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0</xdr:colOff>
          <xdr:row>0</xdr:row>
          <xdr:rowOff>152400</xdr:rowOff>
        </xdr:from>
        <xdr:to>
          <xdr:col>1</xdr:col>
          <xdr:colOff>0</xdr:colOff>
          <xdr:row>3</xdr:row>
          <xdr:rowOff>85725</xdr:rowOff>
        </xdr:to>
        <xdr:sp macro="" textlink="">
          <xdr:nvSpPr>
            <xdr:cNvPr id="712707" name="Object 3" hidden="1">
              <a:extLst>
                <a:ext uri="{63B3BB69-23CF-44E3-9099-C40C66FF867C}">
                  <a14:compatExt spid="_x0000_s7127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152400</xdr:rowOff>
        </xdr:from>
        <xdr:to>
          <xdr:col>1</xdr:col>
          <xdr:colOff>0</xdr:colOff>
          <xdr:row>3</xdr:row>
          <xdr:rowOff>85725</xdr:rowOff>
        </xdr:to>
        <xdr:sp macro="" textlink="">
          <xdr:nvSpPr>
            <xdr:cNvPr id="712708" name="Object 4" hidden="1">
              <a:extLst>
                <a:ext uri="{63B3BB69-23CF-44E3-9099-C40C66FF867C}">
                  <a14:compatExt spid="_x0000_s7127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238125</xdr:colOff>
          <xdr:row>3</xdr:row>
          <xdr:rowOff>57150</xdr:rowOff>
        </xdr:to>
        <xdr:sp macro="" textlink="">
          <xdr:nvSpPr>
            <xdr:cNvPr id="712709" name="Object 5" hidden="1">
              <a:extLst>
                <a:ext uri="{63B3BB69-23CF-44E3-9099-C40C66FF867C}">
                  <a14:compatExt spid="_x0000_s712709"/>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38100</xdr:colOff>
      <xdr:row>0</xdr:row>
      <xdr:rowOff>38100</xdr:rowOff>
    </xdr:from>
    <xdr:to>
      <xdr:col>20</xdr:col>
      <xdr:colOff>571500</xdr:colOff>
      <xdr:row>111</xdr:row>
      <xdr:rowOff>152400</xdr:rowOff>
    </xdr:to>
    <xdr:pic>
      <xdr:nvPicPr>
        <xdr:cNvPr id="4373" name="Picture 1031"/>
        <xdr:cNvPicPr>
          <a:picLocks noChangeAspect="1" noChangeArrowheads="1"/>
        </xdr:cNvPicPr>
      </xdr:nvPicPr>
      <xdr:blipFill>
        <a:blip xmlns:r="http://schemas.openxmlformats.org/officeDocument/2006/relationships" r:embed="rId1" cstate="print"/>
        <a:srcRect/>
        <a:stretch>
          <a:fillRect/>
        </a:stretch>
      </xdr:blipFill>
      <xdr:spPr bwMode="auto">
        <a:xfrm>
          <a:off x="1257300" y="38100"/>
          <a:ext cx="11687175" cy="18154650"/>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257175</xdr:colOff>
          <xdr:row>3</xdr:row>
          <xdr:rowOff>85725</xdr:rowOff>
        </xdr:to>
        <xdr:sp macro="" textlink="">
          <xdr:nvSpPr>
            <xdr:cNvPr id="717825" name="Object 1" hidden="1">
              <a:extLst>
                <a:ext uri="{63B3BB69-23CF-44E3-9099-C40C66FF867C}">
                  <a14:compatExt spid="_x0000_s717825"/>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104775</xdr:rowOff>
        </xdr:from>
        <xdr:to>
          <xdr:col>1</xdr:col>
          <xdr:colOff>238125</xdr:colOff>
          <xdr:row>2</xdr:row>
          <xdr:rowOff>95250</xdr:rowOff>
        </xdr:to>
        <xdr:sp macro="" textlink="">
          <xdr:nvSpPr>
            <xdr:cNvPr id="15361" name="Object 1" hidden="1">
              <a:extLst>
                <a:ext uri="{63B3BB69-23CF-44E3-9099-C40C66FF867C}">
                  <a14:compatExt spid="_x0000_s15361"/>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209550</xdr:colOff>
          <xdr:row>2</xdr:row>
          <xdr:rowOff>152400</xdr:rowOff>
        </xdr:to>
        <xdr:sp macro="" textlink="">
          <xdr:nvSpPr>
            <xdr:cNvPr id="574499" name="Object 35" hidden="1">
              <a:extLst>
                <a:ext uri="{63B3BB69-23CF-44E3-9099-C40C66FF867C}">
                  <a14:compatExt spid="_x0000_s574499"/>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19050</xdr:rowOff>
        </xdr:from>
        <xdr:to>
          <xdr:col>1</xdr:col>
          <xdr:colOff>352425</xdr:colOff>
          <xdr:row>3</xdr:row>
          <xdr:rowOff>38100</xdr:rowOff>
        </xdr:to>
        <xdr:sp macro="" textlink="">
          <xdr:nvSpPr>
            <xdr:cNvPr id="2050" name="Object 2" hidden="1">
              <a:extLst>
                <a:ext uri="{63B3BB69-23CF-44E3-9099-C40C66FF867C}">
                  <a14:compatExt spid="_x0000_s2050"/>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28575</xdr:rowOff>
        </xdr:from>
        <xdr:to>
          <xdr:col>1</xdr:col>
          <xdr:colOff>200025</xdr:colOff>
          <xdr:row>3</xdr:row>
          <xdr:rowOff>104775</xdr:rowOff>
        </xdr:to>
        <xdr:sp macro="" textlink="">
          <xdr:nvSpPr>
            <xdr:cNvPr id="11265" name="Object 1" hidden="1">
              <a:extLst>
                <a:ext uri="{63B3BB69-23CF-44E3-9099-C40C66FF867C}">
                  <a14:compatExt spid="_x0000_s11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257175</xdr:colOff>
          <xdr:row>1</xdr:row>
          <xdr:rowOff>95250</xdr:rowOff>
        </xdr:from>
        <xdr:to>
          <xdr:col>0</xdr:col>
          <xdr:colOff>600075</xdr:colOff>
          <xdr:row>1</xdr:row>
          <xdr:rowOff>95250</xdr:rowOff>
        </xdr:to>
        <xdr:sp macro="" textlink="">
          <xdr:nvSpPr>
            <xdr:cNvPr id="11266" name="Object 2" hidden="1">
              <a:extLst>
                <a:ext uri="{63B3BB69-23CF-44E3-9099-C40C66FF867C}">
                  <a14:compatExt spid="_x0000_s11266"/>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333375</xdr:colOff>
          <xdr:row>3</xdr:row>
          <xdr:rowOff>95250</xdr:rowOff>
        </xdr:to>
        <xdr:sp macro="" textlink="">
          <xdr:nvSpPr>
            <xdr:cNvPr id="668673" name="Object 1" hidden="1">
              <a:extLst>
                <a:ext uri="{63B3BB69-23CF-44E3-9099-C40C66FF867C}">
                  <a14:compatExt spid="_x0000_s668673"/>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9525</xdr:colOff>
          <xdr:row>0</xdr:row>
          <xdr:rowOff>0</xdr:rowOff>
        </xdr:from>
        <xdr:to>
          <xdr:col>1</xdr:col>
          <xdr:colOff>371475</xdr:colOff>
          <xdr:row>3</xdr:row>
          <xdr:rowOff>133350</xdr:rowOff>
        </xdr:to>
        <xdr:sp macro="" textlink="">
          <xdr:nvSpPr>
            <xdr:cNvPr id="5121" name="Object 1" hidden="1">
              <a:extLst>
                <a:ext uri="{63B3BB69-23CF-44E3-9099-C40C66FF867C}">
                  <a14:compatExt spid="_x0000_s5121"/>
                </a:ext>
              </a:extLst>
            </xdr:cNvPr>
            <xdr:cNvSpPr/>
          </xdr:nvSpPr>
          <xdr:spPr>
            <a:xfrm>
              <a:off x="0" y="0"/>
              <a:ext cx="0" cy="0"/>
            </a:xfrm>
            <a:prstGeom prst="rect">
              <a:avLst/>
            </a:prstGeom>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352425</xdr:colOff>
          <xdr:row>3</xdr:row>
          <xdr:rowOff>114300</xdr:rowOff>
        </xdr:to>
        <xdr:sp macro="" textlink="">
          <xdr:nvSpPr>
            <xdr:cNvPr id="661505" name="Object 1" hidden="1">
              <a:extLst>
                <a:ext uri="{63B3BB69-23CF-44E3-9099-C40C66FF867C}">
                  <a14:compatExt spid="_x0000_s661505"/>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mpendium%20of%20Statistics/2010%20Compendium/Data/Work%20Permits%20by%20Nationality%2031-dec-20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s By Location &amp; Nationalit"/>
      <sheetName val="Macro1"/>
    </sheetNames>
    <sheetDataSet>
      <sheetData sheetId="0"/>
      <sheetData sheetId="1">
        <row r="71">
          <cell r="A71" t="str">
            <v>Recover</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png"/><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4" Type="http://schemas.openxmlformats.org/officeDocument/2006/relationships/printerSettings" Target="../printerSettings/printerSettings34.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7.bin"/><Relationship Id="rId7" Type="http://schemas.openxmlformats.org/officeDocument/2006/relationships/image" Target="../media/image1.png"/><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6" Type="http://schemas.openxmlformats.org/officeDocument/2006/relationships/oleObject" Target="../embeddings/oleObject9.bin"/><Relationship Id="rId5" Type="http://schemas.openxmlformats.org/officeDocument/2006/relationships/vmlDrawing" Target="../drawings/vmlDrawing8.vm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printerSettings" Target="../printerSettings/printerSettings40.bin"/><Relationship Id="rId7" Type="http://schemas.openxmlformats.org/officeDocument/2006/relationships/oleObject" Target="../embeddings/oleObject1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6" Type="http://schemas.openxmlformats.org/officeDocument/2006/relationships/vmlDrawing" Target="../drawings/vmlDrawing9.vml"/><Relationship Id="rId5" Type="http://schemas.openxmlformats.org/officeDocument/2006/relationships/drawing" Target="../drawings/drawing10.xml"/><Relationship Id="rId4" Type="http://schemas.openxmlformats.org/officeDocument/2006/relationships/printerSettings" Target="../printerSettings/printerSettings41.bin"/><Relationship Id="rId9" Type="http://schemas.openxmlformats.org/officeDocument/2006/relationships/oleObject" Target="../embeddings/oleObject1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5" Type="http://schemas.openxmlformats.org/officeDocument/2006/relationships/drawing" Target="../drawings/drawing11.xml"/><Relationship Id="rId4" Type="http://schemas.openxmlformats.org/officeDocument/2006/relationships/printerSettings" Target="../printerSettings/printerSettings45.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printerSettings" Target="../printerSettings/printerSettings49.bin"/></Relationships>
</file>

<file path=xl/worksheets/_rels/sheet15.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printerSettings" Target="../printerSettings/printerSettings52.bin"/><Relationship Id="rId7" Type="http://schemas.openxmlformats.org/officeDocument/2006/relationships/oleObject" Target="../embeddings/oleObject1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vmlDrawing" Target="../drawings/vmlDrawing10.vml"/><Relationship Id="rId5" Type="http://schemas.openxmlformats.org/officeDocument/2006/relationships/drawing" Target="../drawings/drawing12.xml"/><Relationship Id="rId4" Type="http://schemas.openxmlformats.org/officeDocument/2006/relationships/printerSettings" Target="../printerSettings/printerSettings5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6.bin"/><Relationship Id="rId7" Type="http://schemas.openxmlformats.org/officeDocument/2006/relationships/image" Target="../media/image1.png"/><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6" Type="http://schemas.openxmlformats.org/officeDocument/2006/relationships/oleObject" Target="../embeddings/oleObject13.bin"/><Relationship Id="rId5" Type="http://schemas.openxmlformats.org/officeDocument/2006/relationships/vmlDrawing" Target="../drawings/vmlDrawing11.vml"/><Relationship Id="rId4"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printerSettings" Target="../printerSettings/printerSettings59.bin"/><Relationship Id="rId7" Type="http://schemas.openxmlformats.org/officeDocument/2006/relationships/oleObject" Target="../embeddings/oleObject14.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vmlDrawing" Target="../drawings/vmlDrawing12.vml"/><Relationship Id="rId5" Type="http://schemas.openxmlformats.org/officeDocument/2006/relationships/drawing" Target="../drawings/drawing14.xml"/><Relationship Id="rId4" Type="http://schemas.openxmlformats.org/officeDocument/2006/relationships/printerSettings" Target="../printerSettings/printerSettings60.bin"/></Relationships>
</file>

<file path=xl/worksheets/_rels/sheet18.xml.rels><?xml version="1.0" encoding="UTF-8" standalone="yes"?>
<Relationships xmlns="http://schemas.openxmlformats.org/package/2006/relationships"><Relationship Id="rId8" Type="http://schemas.openxmlformats.org/officeDocument/2006/relationships/oleObject" Target="../embeddings/oleObject16.bin"/><Relationship Id="rId3" Type="http://schemas.openxmlformats.org/officeDocument/2006/relationships/printerSettings" Target="../printerSettings/printerSettings63.bin"/><Relationship Id="rId7" Type="http://schemas.openxmlformats.org/officeDocument/2006/relationships/image" Target="../media/image1.png"/><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oleObject" Target="../embeddings/oleObject15.bin"/><Relationship Id="rId5" Type="http://schemas.openxmlformats.org/officeDocument/2006/relationships/vmlDrawing" Target="../drawings/vmlDrawing13.vml"/><Relationship Id="rId4"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8" Type="http://schemas.openxmlformats.org/officeDocument/2006/relationships/oleObject" Target="../embeddings/oleObject18.bin"/><Relationship Id="rId3" Type="http://schemas.openxmlformats.org/officeDocument/2006/relationships/printerSettings" Target="../printerSettings/printerSettings66.bin"/><Relationship Id="rId7" Type="http://schemas.openxmlformats.org/officeDocument/2006/relationships/image" Target="../media/image1.png"/><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6" Type="http://schemas.openxmlformats.org/officeDocument/2006/relationships/oleObject" Target="../embeddings/oleObject17.bin"/><Relationship Id="rId5" Type="http://schemas.openxmlformats.org/officeDocument/2006/relationships/vmlDrawing" Target="../drawings/vmlDrawing14.vml"/><Relationship Id="rId4"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7.xml"/><Relationship Id="rId1" Type="http://schemas.openxmlformats.org/officeDocument/2006/relationships/printerSettings" Target="../printerSettings/printerSettings67.bin"/><Relationship Id="rId6" Type="http://schemas.openxmlformats.org/officeDocument/2006/relationships/oleObject" Target="../embeddings/oleObject20.bin"/><Relationship Id="rId5" Type="http://schemas.openxmlformats.org/officeDocument/2006/relationships/image" Target="../media/image1.png"/><Relationship Id="rId4" Type="http://schemas.openxmlformats.org/officeDocument/2006/relationships/oleObject" Target="../embeddings/oleObject19.bin"/></Relationships>
</file>

<file path=xl/worksheets/_rels/sheet21.xml.rels><?xml version="1.0" encoding="UTF-8" standalone="yes"?>
<Relationships xmlns="http://schemas.openxmlformats.org/package/2006/relationships"><Relationship Id="rId3" Type="http://schemas.openxmlformats.org/officeDocument/2006/relationships/oleObject" Target="../embeddings/oleObject21.bin"/><Relationship Id="rId2" Type="http://schemas.openxmlformats.org/officeDocument/2006/relationships/vmlDrawing" Target="../drawings/vmlDrawing16.vml"/><Relationship Id="rId1" Type="http://schemas.openxmlformats.org/officeDocument/2006/relationships/drawing" Target="../drawings/drawing18.xml"/><Relationship Id="rId4" Type="http://schemas.openxmlformats.org/officeDocument/2006/relationships/image" Target="../media/image1.png"/></Relationships>
</file>

<file path=xl/worksheets/_rels/sheet22.xml.rels><?xml version="1.0" encoding="UTF-8" standalone="yes"?>
<Relationships xmlns="http://schemas.openxmlformats.org/package/2006/relationships"><Relationship Id="rId3" Type="http://schemas.openxmlformats.org/officeDocument/2006/relationships/oleObject" Target="../embeddings/oleObject22.bin"/><Relationship Id="rId2" Type="http://schemas.openxmlformats.org/officeDocument/2006/relationships/vmlDrawing" Target="../drawings/vmlDrawing17.vml"/><Relationship Id="rId1" Type="http://schemas.openxmlformats.org/officeDocument/2006/relationships/drawing" Target="../drawings/drawing19.xml"/><Relationship Id="rId6" Type="http://schemas.openxmlformats.org/officeDocument/2006/relationships/oleObject" Target="../embeddings/oleObject24.bin"/><Relationship Id="rId5" Type="http://schemas.openxmlformats.org/officeDocument/2006/relationships/oleObject" Target="../embeddings/oleObject23.bin"/><Relationship Id="rId4" Type="http://schemas.openxmlformats.org/officeDocument/2006/relationships/image" Target="../media/image1.png"/></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70.bin"/><Relationship Id="rId7" Type="http://schemas.openxmlformats.org/officeDocument/2006/relationships/image" Target="../media/image1.png"/><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 Id="rId6" Type="http://schemas.openxmlformats.org/officeDocument/2006/relationships/oleObject" Target="../embeddings/oleObject25.bin"/><Relationship Id="rId5" Type="http://schemas.openxmlformats.org/officeDocument/2006/relationships/vmlDrawing" Target="../drawings/vmlDrawing18.vml"/><Relationship Id="rId4"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8.bin"/><Relationship Id="rId7" Type="http://schemas.openxmlformats.org/officeDocument/2006/relationships/image" Target="../media/image1.png"/><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6" Type="http://schemas.openxmlformats.org/officeDocument/2006/relationships/oleObject" Target="../embeddings/oleObject2.bin"/><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1.bin"/><Relationship Id="rId7" Type="http://schemas.openxmlformats.org/officeDocument/2006/relationships/image" Target="../media/image1.png"/><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oleObject" Target="../embeddings/oleObject3.bin"/><Relationship Id="rId5" Type="http://schemas.openxmlformats.org/officeDocument/2006/relationships/vmlDrawing" Target="../drawings/vmlDrawing3.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printerSettings" Target="../printerSettings/printerSettings14.bin"/><Relationship Id="rId7" Type="http://schemas.openxmlformats.org/officeDocument/2006/relationships/oleObject" Target="../embeddings/oleObject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15.bin"/></Relationships>
</file>

<file path=xl/worksheets/_rels/sheet6.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printerSettings" Target="../printerSettings/printerSettings18.bin"/><Relationship Id="rId7" Type="http://schemas.openxmlformats.org/officeDocument/2006/relationships/oleObject" Target="../embeddings/oleObject5.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vmlDrawing" Target="../drawings/vmlDrawing5.vml"/><Relationship Id="rId5" Type="http://schemas.openxmlformats.org/officeDocument/2006/relationships/drawing" Target="../drawings/drawing6.xml"/><Relationship Id="rId4" Type="http://schemas.openxmlformats.org/officeDocument/2006/relationships/printerSettings" Target="../printerSettings/printerSettings19.bin"/><Relationship Id="rId9" Type="http://schemas.openxmlformats.org/officeDocument/2006/relationships/oleObject" Target="../embeddings/oleObject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2.bin"/><Relationship Id="rId7" Type="http://schemas.openxmlformats.org/officeDocument/2006/relationships/image" Target="../media/image1.png"/><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6" Type="http://schemas.openxmlformats.org/officeDocument/2006/relationships/oleObject" Target="../embeddings/oleObject7.bin"/><Relationship Id="rId5" Type="http://schemas.openxmlformats.org/officeDocument/2006/relationships/vmlDrawing" Target="../drawings/vmlDrawing6.vm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printerSettings" Target="../printerSettings/printerSettings25.bin"/><Relationship Id="rId7" Type="http://schemas.openxmlformats.org/officeDocument/2006/relationships/oleObject" Target="../embeddings/oleObject8.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openxmlformats.org/officeDocument/2006/relationships/vmlDrawing" Target="../drawings/vmlDrawing7.vml"/><Relationship Id="rId5" Type="http://schemas.openxmlformats.org/officeDocument/2006/relationships/drawing" Target="../drawings/drawing8.xml"/><Relationship Id="rId4" Type="http://schemas.openxmlformats.org/officeDocument/2006/relationships/printerSettings" Target="../printerSettings/printerSettings26.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4" Type="http://schemas.openxmlformats.org/officeDocument/2006/relationships/printerSettings" Target="../printerSettings/printerSettings30.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B4:V59"/>
  <sheetViews>
    <sheetView topLeftCell="B7" workbookViewId="0">
      <selection activeCell="J13" sqref="J13:J34"/>
    </sheetView>
  </sheetViews>
  <sheetFormatPr defaultColWidth="9.140625" defaultRowHeight="12.75" x14ac:dyDescent="0.2"/>
  <cols>
    <col min="1" max="1" width="9.140625" style="284"/>
    <col min="2" max="2" width="8.5703125" style="284" customWidth="1"/>
    <col min="3" max="3" width="60.7109375" style="284" customWidth="1"/>
    <col min="4" max="4" width="11.7109375" style="284" customWidth="1"/>
    <col min="5" max="5" width="13.140625" style="284" customWidth="1"/>
    <col min="6" max="6" width="13.28515625" style="284" customWidth="1"/>
    <col min="7" max="9" width="13.5703125" style="284" customWidth="1"/>
    <col min="10" max="10" width="15.85546875" style="284" customWidth="1"/>
    <col min="11" max="16384" width="9.140625" style="284"/>
  </cols>
  <sheetData>
    <row r="4" spans="2:10" ht="15" x14ac:dyDescent="0.25">
      <c r="D4" s="645" t="s">
        <v>339</v>
      </c>
      <c r="E4" s="645"/>
      <c r="F4" s="645"/>
      <c r="G4" s="645"/>
      <c r="H4" s="645"/>
    </row>
    <row r="5" spans="2:10" s="61" customFormat="1" x14ac:dyDescent="0.2">
      <c r="F5" s="61" t="s">
        <v>350</v>
      </c>
    </row>
    <row r="8" spans="2:10" ht="15.75" x14ac:dyDescent="0.25">
      <c r="B8" s="229" t="s">
        <v>341</v>
      </c>
      <c r="C8" s="646" t="s">
        <v>357</v>
      </c>
      <c r="D8" s="646"/>
      <c r="E8" s="646"/>
      <c r="F8" s="646"/>
      <c r="G8" s="243"/>
      <c r="H8" s="232"/>
    </row>
    <row r="9" spans="2:10" ht="15.75" x14ac:dyDescent="0.25">
      <c r="B9" s="229"/>
      <c r="C9" s="283"/>
      <c r="D9" s="283"/>
      <c r="E9" s="283"/>
      <c r="F9" s="283"/>
      <c r="G9" s="244"/>
      <c r="H9" s="233"/>
    </row>
    <row r="10" spans="2:10" x14ac:dyDescent="0.2">
      <c r="B10" s="281"/>
      <c r="C10" s="281"/>
      <c r="D10" s="281"/>
      <c r="E10" s="281"/>
      <c r="F10" s="281"/>
      <c r="G10" s="245"/>
      <c r="H10" s="57"/>
      <c r="I10" s="23"/>
    </row>
    <row r="11" spans="2:10" x14ac:dyDescent="0.2">
      <c r="B11" s="281"/>
      <c r="C11" s="285" t="s">
        <v>189</v>
      </c>
      <c r="D11" s="99">
        <v>2005</v>
      </c>
      <c r="E11" s="99"/>
      <c r="F11" s="230">
        <v>2012</v>
      </c>
      <c r="G11" s="230">
        <v>2013</v>
      </c>
      <c r="H11" s="230">
        <v>2014</v>
      </c>
      <c r="I11" s="230">
        <v>2015</v>
      </c>
      <c r="J11" s="230">
        <v>2016</v>
      </c>
    </row>
    <row r="12" spans="2:10" x14ac:dyDescent="0.2">
      <c r="B12" s="281"/>
      <c r="C12" s="100"/>
      <c r="D12" s="101"/>
      <c r="E12" s="101"/>
      <c r="F12" s="238"/>
      <c r="G12" s="238"/>
      <c r="H12" s="238"/>
      <c r="I12" s="238"/>
      <c r="J12" s="238"/>
    </row>
    <row r="13" spans="2:10" x14ac:dyDescent="0.2">
      <c r="B13" s="110"/>
      <c r="C13" s="281" t="s">
        <v>316</v>
      </c>
      <c r="D13" s="281"/>
      <c r="E13" s="281"/>
      <c r="F13" s="281">
        <v>114</v>
      </c>
      <c r="G13" s="281">
        <v>111</v>
      </c>
      <c r="H13" s="281">
        <v>149</v>
      </c>
      <c r="I13" s="277">
        <v>122</v>
      </c>
      <c r="J13" s="277"/>
    </row>
    <row r="14" spans="2:10" x14ac:dyDescent="0.2">
      <c r="B14" s="281"/>
      <c r="C14" s="102" t="s">
        <v>317</v>
      </c>
      <c r="D14" s="103">
        <v>6448</v>
      </c>
      <c r="E14" s="103"/>
      <c r="F14" s="104">
        <v>153</v>
      </c>
      <c r="G14" s="104">
        <v>86</v>
      </c>
      <c r="H14" s="104">
        <v>96</v>
      </c>
      <c r="I14" s="277">
        <v>125</v>
      </c>
      <c r="J14" s="277"/>
    </row>
    <row r="15" spans="2:10" x14ac:dyDescent="0.2">
      <c r="B15" s="281"/>
      <c r="C15" s="281" t="s">
        <v>318</v>
      </c>
      <c r="D15" s="104"/>
      <c r="E15" s="104"/>
      <c r="F15" s="104">
        <v>102</v>
      </c>
      <c r="G15" s="104">
        <v>88</v>
      </c>
      <c r="H15" s="104">
        <v>90</v>
      </c>
      <c r="I15" s="277">
        <v>91</v>
      </c>
      <c r="J15" s="277"/>
    </row>
    <row r="16" spans="2:10" ht="12.75" customHeight="1" x14ac:dyDescent="0.2">
      <c r="B16" s="281"/>
      <c r="C16" s="94" t="s">
        <v>319</v>
      </c>
      <c r="D16" s="103">
        <v>2646</v>
      </c>
      <c r="E16" s="105"/>
      <c r="F16" s="104">
        <v>36</v>
      </c>
      <c r="G16" s="104">
        <v>29</v>
      </c>
      <c r="H16" s="104">
        <v>38</v>
      </c>
      <c r="I16" s="277">
        <v>50</v>
      </c>
      <c r="J16" s="277"/>
    </row>
    <row r="17" spans="2:10" x14ac:dyDescent="0.2">
      <c r="B17" s="281"/>
      <c r="C17" s="281" t="s">
        <v>42</v>
      </c>
      <c r="D17" s="104"/>
      <c r="E17" s="104"/>
      <c r="F17" s="104">
        <v>2356</v>
      </c>
      <c r="G17" s="104">
        <v>1951</v>
      </c>
      <c r="H17" s="104">
        <v>2118</v>
      </c>
      <c r="I17" s="277">
        <v>2655</v>
      </c>
      <c r="J17" s="277"/>
    </row>
    <row r="18" spans="2:10" x14ac:dyDescent="0.2">
      <c r="B18" s="281"/>
      <c r="C18" s="281" t="s">
        <v>320</v>
      </c>
      <c r="D18" s="104">
        <v>3799</v>
      </c>
      <c r="E18" s="105"/>
      <c r="F18" s="104">
        <v>2604</v>
      </c>
      <c r="G18" s="104">
        <v>2285</v>
      </c>
      <c r="H18" s="104">
        <v>2437</v>
      </c>
      <c r="I18" s="277">
        <v>2665</v>
      </c>
      <c r="J18" s="277"/>
    </row>
    <row r="19" spans="2:10" x14ac:dyDescent="0.2">
      <c r="B19" s="281"/>
      <c r="C19" s="281" t="s">
        <v>346</v>
      </c>
      <c r="D19" s="104"/>
      <c r="E19" s="105"/>
      <c r="F19" s="104">
        <v>231</v>
      </c>
      <c r="G19" s="104">
        <v>182</v>
      </c>
      <c r="H19" s="104">
        <v>189</v>
      </c>
      <c r="I19" s="277">
        <v>213</v>
      </c>
      <c r="J19" s="277"/>
    </row>
    <row r="20" spans="2:10" x14ac:dyDescent="0.2">
      <c r="B20" s="281"/>
      <c r="C20" s="281" t="s">
        <v>321</v>
      </c>
      <c r="D20" s="103">
        <v>2718</v>
      </c>
      <c r="E20" s="105"/>
      <c r="F20" s="104">
        <v>3192</v>
      </c>
      <c r="G20" s="104">
        <v>3183</v>
      </c>
      <c r="H20" s="104">
        <v>3698</v>
      </c>
      <c r="I20" s="277">
        <v>3783</v>
      </c>
      <c r="J20" s="277"/>
    </row>
    <row r="21" spans="2:10" x14ac:dyDescent="0.2">
      <c r="B21" s="281"/>
      <c r="C21" s="281" t="s">
        <v>212</v>
      </c>
      <c r="D21" s="103"/>
      <c r="E21" s="105"/>
      <c r="F21" s="104">
        <v>337</v>
      </c>
      <c r="G21" s="104">
        <v>466</v>
      </c>
      <c r="H21" s="104">
        <v>361</v>
      </c>
      <c r="I21" s="277">
        <v>342</v>
      </c>
      <c r="J21" s="277"/>
    </row>
    <row r="22" spans="2:10" x14ac:dyDescent="0.2">
      <c r="B22" s="281"/>
      <c r="C22" s="281" t="s">
        <v>327</v>
      </c>
      <c r="D22" s="103"/>
      <c r="E22" s="105"/>
      <c r="F22" s="104">
        <v>1004</v>
      </c>
      <c r="G22" s="104">
        <v>1150</v>
      </c>
      <c r="H22" s="104">
        <v>1351</v>
      </c>
      <c r="I22" s="277">
        <v>1518</v>
      </c>
      <c r="J22" s="277"/>
    </row>
    <row r="23" spans="2:10" x14ac:dyDescent="0.2">
      <c r="B23" s="281"/>
      <c r="C23" s="281" t="s">
        <v>347</v>
      </c>
      <c r="D23" s="104"/>
      <c r="E23" s="105"/>
      <c r="F23" s="104">
        <v>122</v>
      </c>
      <c r="G23" s="104">
        <v>102</v>
      </c>
      <c r="H23" s="104">
        <v>104</v>
      </c>
      <c r="I23" s="277">
        <v>108</v>
      </c>
      <c r="J23" s="277"/>
    </row>
    <row r="24" spans="2:10" x14ac:dyDescent="0.2">
      <c r="B24" s="281"/>
      <c r="C24" s="281" t="s">
        <v>322</v>
      </c>
      <c r="D24" s="103">
        <f>407+96</f>
        <v>503</v>
      </c>
      <c r="E24" s="105"/>
      <c r="F24" s="104">
        <v>1286</v>
      </c>
      <c r="G24" s="104">
        <v>1029</v>
      </c>
      <c r="H24" s="104">
        <v>1017</v>
      </c>
      <c r="I24" s="277">
        <v>1059</v>
      </c>
      <c r="J24" s="277"/>
    </row>
    <row r="25" spans="2:10" x14ac:dyDescent="0.2">
      <c r="B25" s="281"/>
      <c r="C25" s="281" t="s">
        <v>323</v>
      </c>
      <c r="D25" s="104"/>
      <c r="E25" s="105"/>
      <c r="F25" s="104">
        <v>2077</v>
      </c>
      <c r="G25" s="104">
        <v>1865</v>
      </c>
      <c r="H25" s="104">
        <v>1967</v>
      </c>
      <c r="I25" s="278">
        <v>2247</v>
      </c>
      <c r="J25" s="278"/>
    </row>
    <row r="26" spans="2:10" x14ac:dyDescent="0.2">
      <c r="B26" s="281"/>
      <c r="C26" s="281" t="s">
        <v>324</v>
      </c>
      <c r="D26" s="103">
        <v>1743</v>
      </c>
      <c r="E26" s="105"/>
      <c r="F26" s="104">
        <v>13</v>
      </c>
      <c r="G26" s="104">
        <v>10</v>
      </c>
      <c r="H26" s="104">
        <v>8</v>
      </c>
      <c r="I26" s="277">
        <v>95</v>
      </c>
      <c r="J26" s="277"/>
    </row>
    <row r="27" spans="2:10" x14ac:dyDescent="0.2">
      <c r="B27" s="281"/>
      <c r="C27" s="281" t="s">
        <v>213</v>
      </c>
      <c r="D27" s="104"/>
      <c r="E27" s="105"/>
      <c r="F27" s="104">
        <v>559</v>
      </c>
      <c r="G27" s="104">
        <v>502</v>
      </c>
      <c r="H27" s="104">
        <v>525</v>
      </c>
      <c r="I27" s="277">
        <v>570</v>
      </c>
      <c r="J27" s="277"/>
    </row>
    <row r="28" spans="2:10" x14ac:dyDescent="0.2">
      <c r="B28" s="281"/>
      <c r="C28" s="281" t="s">
        <v>214</v>
      </c>
      <c r="D28" s="103">
        <v>1286</v>
      </c>
      <c r="E28" s="105"/>
      <c r="F28" s="103">
        <v>381</v>
      </c>
      <c r="G28" s="103">
        <v>384</v>
      </c>
      <c r="H28" s="103">
        <v>509</v>
      </c>
      <c r="I28" s="277">
        <v>559</v>
      </c>
      <c r="J28" s="277"/>
    </row>
    <row r="29" spans="2:10" x14ac:dyDescent="0.2">
      <c r="B29" s="281"/>
      <c r="C29" s="281" t="s">
        <v>215</v>
      </c>
      <c r="D29" s="104"/>
      <c r="E29" s="105"/>
      <c r="F29" s="104">
        <v>731</v>
      </c>
      <c r="G29" s="104">
        <v>643</v>
      </c>
      <c r="H29" s="104">
        <v>731</v>
      </c>
      <c r="I29" s="277">
        <v>761</v>
      </c>
      <c r="J29" s="277"/>
    </row>
    <row r="30" spans="2:10" x14ac:dyDescent="0.2">
      <c r="B30" s="281"/>
      <c r="C30" s="281" t="s">
        <v>216</v>
      </c>
      <c r="D30" s="103">
        <v>2261</v>
      </c>
      <c r="E30" s="105"/>
      <c r="F30" s="104">
        <v>677</v>
      </c>
      <c r="G30" s="104">
        <v>633</v>
      </c>
      <c r="H30" s="104">
        <v>706</v>
      </c>
      <c r="I30" s="277">
        <v>717</v>
      </c>
      <c r="J30" s="277"/>
    </row>
    <row r="31" spans="2:10" x14ac:dyDescent="0.2">
      <c r="B31" s="281"/>
      <c r="C31" s="281" t="s">
        <v>325</v>
      </c>
      <c r="D31" s="106"/>
      <c r="E31" s="105"/>
      <c r="F31" s="104"/>
      <c r="G31" s="104"/>
      <c r="H31" s="104"/>
      <c r="I31" s="281"/>
      <c r="J31" s="281"/>
    </row>
    <row r="32" spans="2:10" x14ac:dyDescent="0.2">
      <c r="B32" s="281"/>
      <c r="C32" s="281" t="s">
        <v>326</v>
      </c>
      <c r="D32" s="103">
        <v>359</v>
      </c>
      <c r="E32" s="105"/>
      <c r="F32" s="103">
        <v>3814</v>
      </c>
      <c r="G32" s="103">
        <v>3701</v>
      </c>
      <c r="H32" s="103">
        <v>4096</v>
      </c>
      <c r="I32" s="277">
        <v>4194</v>
      </c>
      <c r="J32" s="277"/>
    </row>
    <row r="33" spans="2:11" x14ac:dyDescent="0.2">
      <c r="B33" s="281"/>
      <c r="C33" s="281" t="s">
        <v>171</v>
      </c>
      <c r="D33" s="103"/>
      <c r="E33" s="105"/>
      <c r="F33" s="103">
        <v>999</v>
      </c>
      <c r="G33" s="103">
        <v>921</v>
      </c>
      <c r="H33" s="103">
        <v>871</v>
      </c>
      <c r="I33" s="277">
        <v>882</v>
      </c>
      <c r="J33" s="277"/>
    </row>
    <row r="34" spans="2:11" ht="14.25" x14ac:dyDescent="0.2">
      <c r="B34" s="281"/>
      <c r="C34" s="93" t="s">
        <v>218</v>
      </c>
      <c r="D34" s="103"/>
      <c r="E34" s="107"/>
      <c r="F34" s="231">
        <f>SUM(F13:F33)</f>
        <v>20788</v>
      </c>
      <c r="G34" s="231">
        <v>19321</v>
      </c>
      <c r="H34" s="231">
        <f>SUM(H13:H33)</f>
        <v>21061</v>
      </c>
      <c r="I34" s="231">
        <f>SUM(I13:I33)</f>
        <v>22756</v>
      </c>
      <c r="J34" s="231"/>
    </row>
    <row r="35" spans="2:11" x14ac:dyDescent="0.2">
      <c r="B35" s="282"/>
      <c r="C35" s="280"/>
      <c r="D35" s="280"/>
      <c r="E35" s="280"/>
      <c r="F35" s="280"/>
      <c r="G35" s="280"/>
      <c r="H35" s="280"/>
      <c r="I35" s="280"/>
      <c r="J35" s="280"/>
    </row>
    <row r="36" spans="2:11" x14ac:dyDescent="0.2">
      <c r="B36" s="282"/>
      <c r="C36" s="282"/>
      <c r="D36" s="282"/>
      <c r="E36" s="282"/>
      <c r="F36" s="282"/>
      <c r="G36" s="282"/>
      <c r="H36" s="282"/>
      <c r="I36" s="282"/>
    </row>
    <row r="37" spans="2:11" x14ac:dyDescent="0.2">
      <c r="B37" s="282"/>
      <c r="C37" s="92" t="s">
        <v>97</v>
      </c>
      <c r="D37" s="282"/>
      <c r="E37" s="281"/>
      <c r="F37" s="281"/>
      <c r="G37" s="281"/>
      <c r="H37" s="281"/>
      <c r="I37" s="281"/>
    </row>
    <row r="38" spans="2:11" ht="14.25" x14ac:dyDescent="0.2">
      <c r="B38" s="135"/>
      <c r="C38" s="110" t="s">
        <v>343</v>
      </c>
      <c r="D38" s="281"/>
      <c r="E38" s="110"/>
      <c r="F38" s="281"/>
      <c r="G38" s="281"/>
      <c r="H38" s="281"/>
      <c r="I38" s="281"/>
    </row>
    <row r="39" spans="2:11" ht="14.25" x14ac:dyDescent="0.2">
      <c r="B39" s="135"/>
      <c r="C39" s="110" t="s">
        <v>328</v>
      </c>
      <c r="D39" s="281"/>
      <c r="E39" s="281"/>
      <c r="F39" s="281"/>
      <c r="G39" s="281"/>
      <c r="H39" s="281"/>
      <c r="I39" s="281"/>
    </row>
    <row r="40" spans="2:11" ht="14.25" x14ac:dyDescent="0.2">
      <c r="B40" s="135"/>
      <c r="C40" s="110"/>
      <c r="D40" s="281"/>
      <c r="E40" s="281"/>
      <c r="F40" s="281"/>
      <c r="G40" s="281"/>
      <c r="H40" s="281"/>
      <c r="I40" s="281"/>
    </row>
    <row r="41" spans="2:11" ht="14.25" x14ac:dyDescent="0.2">
      <c r="B41" s="139"/>
      <c r="C41" s="130" t="s">
        <v>329</v>
      </c>
      <c r="D41" s="131"/>
      <c r="E41" s="281"/>
      <c r="F41" s="132"/>
      <c r="G41" s="133"/>
      <c r="H41" s="134"/>
      <c r="I41" s="134"/>
      <c r="J41" s="78"/>
      <c r="K41" s="59"/>
    </row>
    <row r="58" spans="2:22" s="61" customFormat="1" ht="9" customHeight="1" x14ac:dyDescent="0.2"/>
    <row r="59" spans="2:22" x14ac:dyDescent="0.2">
      <c r="B59" s="647"/>
      <c r="C59" s="647"/>
      <c r="D59" s="647"/>
      <c r="E59" s="647"/>
      <c r="F59" s="647"/>
      <c r="G59" s="647"/>
      <c r="H59" s="647"/>
      <c r="I59" s="64"/>
      <c r="J59" s="64"/>
      <c r="K59" s="64"/>
      <c r="L59" s="64"/>
      <c r="M59" s="64"/>
      <c r="N59" s="64"/>
      <c r="O59" s="64"/>
      <c r="P59" s="64"/>
      <c r="Q59" s="64"/>
      <c r="R59" s="64"/>
      <c r="S59" s="64"/>
      <c r="T59" s="64"/>
      <c r="U59" s="64"/>
      <c r="V59" s="64"/>
    </row>
  </sheetData>
  <mergeCells count="3">
    <mergeCell ref="D4:H4"/>
    <mergeCell ref="C8:F8"/>
    <mergeCell ref="B59:H59"/>
  </mergeCells>
  <pageMargins left="0.7" right="0.7" top="0.75" bottom="0.75" header="0.3" footer="0.3"/>
  <pageSetup orientation="portrait" r:id="rId1"/>
  <drawing r:id="rId2"/>
  <legacyDrawing r:id="rId3"/>
  <oleObjects>
    <mc:AlternateContent xmlns:mc="http://schemas.openxmlformats.org/markup-compatibility/2006">
      <mc:Choice Requires="x14">
        <oleObject progId="MSPhotoEd.3" shapeId="692225" r:id="rId4">
          <objectPr defaultSize="0" autoPict="0" r:id="rId5">
            <anchor moveWithCells="1" sizeWithCells="1">
              <from>
                <xdr:col>1</xdr:col>
                <xdr:colOff>0</xdr:colOff>
                <xdr:row>1</xdr:row>
                <xdr:rowOff>57150</xdr:rowOff>
              </from>
              <to>
                <xdr:col>2</xdr:col>
                <xdr:colOff>257175</xdr:colOff>
                <xdr:row>3</xdr:row>
                <xdr:rowOff>85725</xdr:rowOff>
              </to>
            </anchor>
          </objectPr>
        </oleObject>
      </mc:Choice>
      <mc:Fallback>
        <oleObject progId="MSPhotoEd.3" shapeId="6922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7"/>
  <sheetViews>
    <sheetView workbookViewId="0">
      <selection activeCell="B1" sqref="B1"/>
    </sheetView>
  </sheetViews>
  <sheetFormatPr defaultRowHeight="12.75" x14ac:dyDescent="0.2"/>
  <cols>
    <col min="1" max="1" width="8.85546875" customWidth="1"/>
    <col min="2" max="2" width="10" customWidth="1"/>
    <col min="3" max="3" width="8" customWidth="1"/>
  </cols>
  <sheetData>
    <row r="1" spans="1:8" ht="15.75" x14ac:dyDescent="0.25">
      <c r="A1" s="10" t="e">
        <f>#REF!+0.01</f>
        <v>#REF!</v>
      </c>
      <c r="B1" s="50" t="s">
        <v>26</v>
      </c>
      <c r="C1" s="51"/>
      <c r="D1" s="51"/>
      <c r="E1" s="51"/>
      <c r="F1" s="51"/>
      <c r="G1" s="51"/>
      <c r="H1" s="51"/>
    </row>
    <row r="4" spans="1:8" x14ac:dyDescent="0.2">
      <c r="B4" s="52" t="s">
        <v>27</v>
      </c>
      <c r="C4" s="53"/>
      <c r="D4" s="47" t="s">
        <v>14</v>
      </c>
      <c r="E4" s="47" t="s">
        <v>15</v>
      </c>
      <c r="F4" s="47" t="s">
        <v>16</v>
      </c>
      <c r="G4" s="47" t="s">
        <v>17</v>
      </c>
      <c r="H4" s="2" t="s">
        <v>18</v>
      </c>
    </row>
    <row r="5" spans="1:8" x14ac:dyDescent="0.2">
      <c r="B5" s="1"/>
    </row>
    <row r="6" spans="1:8" x14ac:dyDescent="0.2">
      <c r="B6" s="21" t="s">
        <v>28</v>
      </c>
      <c r="C6" s="6"/>
    </row>
    <row r="7" spans="1:8" x14ac:dyDescent="0.2">
      <c r="B7" s="6">
        <v>1992</v>
      </c>
      <c r="C7" s="6"/>
      <c r="D7" s="7">
        <v>816</v>
      </c>
      <c r="E7" s="7">
        <v>578</v>
      </c>
      <c r="F7" s="7">
        <v>285</v>
      </c>
      <c r="G7" s="7">
        <v>258</v>
      </c>
      <c r="H7" s="14">
        <f>SUM(D7:G7)</f>
        <v>1937</v>
      </c>
    </row>
    <row r="8" spans="1:8" x14ac:dyDescent="0.2">
      <c r="B8" s="6">
        <v>1993</v>
      </c>
      <c r="C8" s="6"/>
      <c r="D8" s="7">
        <v>829</v>
      </c>
      <c r="E8" s="7">
        <v>465</v>
      </c>
      <c r="F8" s="7">
        <v>265</v>
      </c>
      <c r="G8" s="7">
        <v>324</v>
      </c>
      <c r="H8" s="14">
        <f t="shared" ref="H8:H23" si="0">SUM(D8:G8)</f>
        <v>1883</v>
      </c>
    </row>
    <row r="9" spans="1:8" x14ac:dyDescent="0.2">
      <c r="B9" s="6">
        <v>1994</v>
      </c>
      <c r="C9" s="6"/>
      <c r="D9" s="7">
        <v>858</v>
      </c>
      <c r="E9" s="7">
        <v>355</v>
      </c>
      <c r="F9" s="7">
        <v>245</v>
      </c>
      <c r="G9" s="7">
        <v>214</v>
      </c>
      <c r="H9" s="14">
        <f t="shared" si="0"/>
        <v>1672</v>
      </c>
    </row>
    <row r="10" spans="1:8" x14ac:dyDescent="0.2">
      <c r="B10" s="6">
        <v>1995</v>
      </c>
      <c r="C10" s="6"/>
      <c r="D10" s="7">
        <v>1023</v>
      </c>
      <c r="E10" s="7">
        <v>742</v>
      </c>
      <c r="F10" s="7">
        <v>194</v>
      </c>
      <c r="G10" s="7">
        <v>286</v>
      </c>
      <c r="H10" s="14">
        <f t="shared" si="0"/>
        <v>2245</v>
      </c>
    </row>
    <row r="11" spans="1:8" x14ac:dyDescent="0.2">
      <c r="B11" s="6">
        <v>1996</v>
      </c>
      <c r="C11" s="6"/>
      <c r="D11" s="7">
        <v>839</v>
      </c>
      <c r="E11" s="7">
        <v>478</v>
      </c>
      <c r="F11" s="7">
        <v>438</v>
      </c>
      <c r="G11" s="7">
        <v>422</v>
      </c>
      <c r="H11" s="14">
        <f t="shared" si="0"/>
        <v>2177</v>
      </c>
    </row>
    <row r="12" spans="1:8" x14ac:dyDescent="0.2">
      <c r="D12" s="7"/>
      <c r="E12" s="7"/>
      <c r="F12" s="7"/>
      <c r="G12" s="7"/>
      <c r="H12" s="7"/>
    </row>
    <row r="13" spans="1:8" x14ac:dyDescent="0.2">
      <c r="B13" s="54" t="s">
        <v>22</v>
      </c>
      <c r="C13" s="6"/>
      <c r="D13" s="7"/>
      <c r="E13" s="7"/>
      <c r="F13" s="7"/>
      <c r="G13" s="7"/>
      <c r="H13" s="7"/>
    </row>
    <row r="14" spans="1:8" x14ac:dyDescent="0.2">
      <c r="B14" s="6">
        <v>1992</v>
      </c>
      <c r="C14" s="6"/>
      <c r="D14" s="7">
        <v>615</v>
      </c>
      <c r="E14" s="7">
        <v>525</v>
      </c>
      <c r="F14" s="7">
        <v>172</v>
      </c>
      <c r="G14" s="7">
        <v>307</v>
      </c>
      <c r="H14" s="14">
        <f t="shared" si="0"/>
        <v>1619</v>
      </c>
    </row>
    <row r="15" spans="1:8" x14ac:dyDescent="0.2">
      <c r="B15" s="6">
        <v>1993</v>
      </c>
      <c r="C15" s="6"/>
      <c r="D15" s="7">
        <v>606</v>
      </c>
      <c r="E15" s="7">
        <v>602</v>
      </c>
      <c r="F15" s="7">
        <v>372</v>
      </c>
      <c r="G15" s="7">
        <v>340</v>
      </c>
      <c r="H15" s="14">
        <f t="shared" si="0"/>
        <v>1920</v>
      </c>
    </row>
    <row r="16" spans="1:8" x14ac:dyDescent="0.2">
      <c r="B16" s="6">
        <v>1994</v>
      </c>
      <c r="C16" s="6"/>
      <c r="D16" s="7">
        <v>563</v>
      </c>
      <c r="E16" s="7">
        <v>779</v>
      </c>
      <c r="F16" s="7">
        <v>368</v>
      </c>
      <c r="G16" s="7">
        <v>234</v>
      </c>
      <c r="H16" s="14">
        <f t="shared" si="0"/>
        <v>1944</v>
      </c>
    </row>
    <row r="17" spans="2:8" x14ac:dyDescent="0.2">
      <c r="B17" s="6">
        <v>1995</v>
      </c>
      <c r="C17" s="6"/>
      <c r="D17" s="7">
        <v>540</v>
      </c>
      <c r="E17" s="7">
        <v>653</v>
      </c>
      <c r="F17" s="7">
        <v>384</v>
      </c>
      <c r="G17" s="7">
        <v>347</v>
      </c>
      <c r="H17" s="14">
        <f t="shared" si="0"/>
        <v>1924</v>
      </c>
    </row>
    <row r="18" spans="2:8" x14ac:dyDescent="0.2">
      <c r="B18" s="6">
        <v>1996</v>
      </c>
      <c r="C18" s="6"/>
      <c r="D18" s="7">
        <v>686</v>
      </c>
      <c r="E18" s="7">
        <v>741</v>
      </c>
      <c r="F18" s="7">
        <v>338</v>
      </c>
      <c r="G18" s="7">
        <v>454</v>
      </c>
      <c r="H18" s="14">
        <f t="shared" si="0"/>
        <v>2219</v>
      </c>
    </row>
    <row r="19" spans="2:8" x14ac:dyDescent="0.2">
      <c r="D19" s="7"/>
      <c r="E19" s="7"/>
      <c r="F19" s="7"/>
      <c r="G19" s="7"/>
      <c r="H19" s="7"/>
    </row>
    <row r="20" spans="2:8" x14ac:dyDescent="0.2">
      <c r="B20" s="54" t="s">
        <v>23</v>
      </c>
      <c r="C20" s="6"/>
      <c r="D20" s="7"/>
      <c r="E20" s="7"/>
      <c r="F20" s="7"/>
      <c r="G20" s="7"/>
      <c r="H20" s="7"/>
    </row>
    <row r="21" spans="2:8" x14ac:dyDescent="0.2">
      <c r="B21" s="6">
        <v>1992</v>
      </c>
      <c r="C21" s="6"/>
      <c r="D21" s="7">
        <v>252</v>
      </c>
      <c r="E21" s="7">
        <v>420</v>
      </c>
      <c r="F21" s="7">
        <v>396</v>
      </c>
      <c r="G21" s="7">
        <v>490</v>
      </c>
      <c r="H21" s="14">
        <f t="shared" si="0"/>
        <v>1558</v>
      </c>
    </row>
    <row r="22" spans="2:8" x14ac:dyDescent="0.2">
      <c r="B22" s="6">
        <v>1993</v>
      </c>
      <c r="C22" s="6"/>
      <c r="D22" s="7">
        <v>350</v>
      </c>
      <c r="E22" s="7">
        <v>541</v>
      </c>
      <c r="F22" s="7">
        <v>340</v>
      </c>
      <c r="G22" s="7">
        <v>361</v>
      </c>
      <c r="H22" s="14">
        <f t="shared" si="0"/>
        <v>1592</v>
      </c>
    </row>
    <row r="23" spans="2:8" x14ac:dyDescent="0.2">
      <c r="B23" s="6">
        <v>1994</v>
      </c>
      <c r="C23" s="6"/>
      <c r="D23" s="7">
        <v>390</v>
      </c>
      <c r="E23" s="7">
        <v>626</v>
      </c>
      <c r="F23" s="7">
        <v>309</v>
      </c>
      <c r="G23" s="7">
        <v>429</v>
      </c>
      <c r="H23" s="14">
        <f t="shared" si="0"/>
        <v>1754</v>
      </c>
    </row>
    <row r="24" spans="2:8" x14ac:dyDescent="0.2">
      <c r="B24" s="6">
        <v>1995</v>
      </c>
      <c r="C24" s="6"/>
      <c r="D24" s="7">
        <v>279</v>
      </c>
      <c r="E24" s="7">
        <v>486</v>
      </c>
      <c r="F24" s="7">
        <v>423</v>
      </c>
      <c r="G24" s="7">
        <v>401</v>
      </c>
      <c r="H24" s="14">
        <f t="shared" ref="H24:H39" si="1">SUM(D24:G24)</f>
        <v>1589</v>
      </c>
    </row>
    <row r="25" spans="2:8" x14ac:dyDescent="0.2">
      <c r="B25" s="6">
        <v>1996</v>
      </c>
      <c r="C25" s="6"/>
      <c r="D25" s="7">
        <v>153</v>
      </c>
      <c r="E25" s="7">
        <v>486</v>
      </c>
      <c r="F25" s="7">
        <v>437</v>
      </c>
      <c r="G25" s="7">
        <v>390</v>
      </c>
      <c r="H25" s="14">
        <f t="shared" si="1"/>
        <v>1466</v>
      </c>
    </row>
    <row r="26" spans="2:8" x14ac:dyDescent="0.2">
      <c r="D26" s="7"/>
      <c r="E26" s="7"/>
      <c r="F26" s="7"/>
      <c r="G26" s="7"/>
      <c r="H26" s="7"/>
    </row>
    <row r="27" spans="2:8" x14ac:dyDescent="0.2">
      <c r="B27" s="54" t="s">
        <v>24</v>
      </c>
      <c r="C27" s="6"/>
      <c r="D27" s="7"/>
      <c r="E27" s="7"/>
      <c r="F27" s="7"/>
      <c r="G27" s="7"/>
      <c r="H27" s="7"/>
    </row>
    <row r="28" spans="2:8" x14ac:dyDescent="0.2">
      <c r="B28" s="6">
        <v>1992</v>
      </c>
      <c r="C28" s="6"/>
      <c r="D28" s="7">
        <v>179</v>
      </c>
      <c r="E28" s="7">
        <v>677</v>
      </c>
      <c r="F28" s="7">
        <v>389</v>
      </c>
      <c r="G28" s="7">
        <v>418</v>
      </c>
      <c r="H28" s="14">
        <f t="shared" si="1"/>
        <v>1663</v>
      </c>
    </row>
    <row r="29" spans="2:8" x14ac:dyDescent="0.2">
      <c r="B29" s="6">
        <v>1993</v>
      </c>
      <c r="C29" s="6"/>
      <c r="D29" s="7">
        <v>158</v>
      </c>
      <c r="E29" s="7">
        <v>635</v>
      </c>
      <c r="F29" s="7">
        <v>254</v>
      </c>
      <c r="G29" s="7">
        <v>574</v>
      </c>
      <c r="H29" s="14">
        <f t="shared" si="1"/>
        <v>1621</v>
      </c>
    </row>
    <row r="30" spans="2:8" x14ac:dyDescent="0.2">
      <c r="B30" s="6">
        <v>1994</v>
      </c>
      <c r="C30" s="6"/>
      <c r="D30" s="7">
        <v>192</v>
      </c>
      <c r="E30" s="7">
        <v>624</v>
      </c>
      <c r="F30" s="7">
        <v>482</v>
      </c>
      <c r="G30" s="7">
        <v>653</v>
      </c>
      <c r="H30" s="14">
        <f t="shared" si="1"/>
        <v>1951</v>
      </c>
    </row>
    <row r="31" spans="2:8" x14ac:dyDescent="0.2">
      <c r="B31" s="6">
        <v>1995</v>
      </c>
      <c r="C31" s="6"/>
      <c r="D31" s="7">
        <v>163</v>
      </c>
      <c r="E31" s="7">
        <v>511</v>
      </c>
      <c r="F31" s="7">
        <v>712</v>
      </c>
      <c r="G31" s="7">
        <v>562</v>
      </c>
      <c r="H31" s="14">
        <f t="shared" si="1"/>
        <v>1948</v>
      </c>
    </row>
    <row r="32" spans="2:8" x14ac:dyDescent="0.2">
      <c r="B32" s="6">
        <v>1996</v>
      </c>
      <c r="C32" s="6"/>
      <c r="D32" s="7">
        <v>116</v>
      </c>
      <c r="E32" s="7">
        <v>673</v>
      </c>
      <c r="F32" s="7">
        <v>513</v>
      </c>
      <c r="G32" s="7">
        <v>663</v>
      </c>
      <c r="H32" s="14">
        <f t="shared" si="1"/>
        <v>1965</v>
      </c>
    </row>
    <row r="33" spans="2:8" x14ac:dyDescent="0.2">
      <c r="D33" s="7"/>
      <c r="E33" s="7"/>
      <c r="F33" s="7"/>
      <c r="G33" s="7"/>
      <c r="H33" s="7"/>
    </row>
    <row r="34" spans="2:8" x14ac:dyDescent="0.2">
      <c r="B34" s="54" t="s">
        <v>29</v>
      </c>
      <c r="C34" s="6"/>
      <c r="D34" s="7"/>
      <c r="E34" s="7"/>
      <c r="F34" s="7"/>
      <c r="G34" s="7"/>
      <c r="H34" s="7"/>
    </row>
    <row r="35" spans="2:8" x14ac:dyDescent="0.2">
      <c r="B35" s="6">
        <v>1992</v>
      </c>
      <c r="C35" s="6"/>
      <c r="D35" s="7">
        <v>0</v>
      </c>
      <c r="E35" s="7">
        <v>380</v>
      </c>
      <c r="F35" s="7">
        <v>703</v>
      </c>
      <c r="G35" s="7">
        <v>1098</v>
      </c>
      <c r="H35" s="14">
        <f t="shared" si="1"/>
        <v>2181</v>
      </c>
    </row>
    <row r="36" spans="2:8" x14ac:dyDescent="0.2">
      <c r="B36" s="6">
        <v>1993</v>
      </c>
      <c r="C36" s="6"/>
      <c r="D36" s="7">
        <v>0</v>
      </c>
      <c r="E36" s="7">
        <v>377</v>
      </c>
      <c r="F36" s="7">
        <v>798</v>
      </c>
      <c r="G36" s="7">
        <v>1114</v>
      </c>
      <c r="H36" s="14">
        <f t="shared" si="1"/>
        <v>2289</v>
      </c>
    </row>
    <row r="37" spans="2:8" x14ac:dyDescent="0.2">
      <c r="B37" s="6">
        <v>1994</v>
      </c>
      <c r="C37" s="6"/>
      <c r="D37" s="7">
        <v>0</v>
      </c>
      <c r="E37" s="7">
        <v>482</v>
      </c>
      <c r="F37" s="7">
        <v>841</v>
      </c>
      <c r="G37" s="7">
        <v>1365</v>
      </c>
      <c r="H37" s="14">
        <f t="shared" si="1"/>
        <v>2688</v>
      </c>
    </row>
    <row r="38" spans="2:8" x14ac:dyDescent="0.2">
      <c r="B38" s="6">
        <v>1995</v>
      </c>
      <c r="C38" s="6"/>
      <c r="D38" s="7">
        <v>0</v>
      </c>
      <c r="E38" s="7">
        <v>385</v>
      </c>
      <c r="F38" s="7">
        <v>997</v>
      </c>
      <c r="G38" s="7">
        <v>1400</v>
      </c>
      <c r="H38" s="14">
        <f t="shared" si="1"/>
        <v>2782</v>
      </c>
    </row>
    <row r="39" spans="2:8" x14ac:dyDescent="0.2">
      <c r="B39" s="6">
        <v>1996</v>
      </c>
      <c r="C39" s="6"/>
      <c r="D39" s="7">
        <v>0</v>
      </c>
      <c r="E39" s="7">
        <v>413</v>
      </c>
      <c r="F39" s="7">
        <v>942</v>
      </c>
      <c r="G39" s="7">
        <v>1526</v>
      </c>
      <c r="H39" s="14">
        <f t="shared" si="1"/>
        <v>2881</v>
      </c>
    </row>
    <row r="40" spans="2:8" x14ac:dyDescent="0.2">
      <c r="D40" s="7"/>
      <c r="E40" s="7"/>
      <c r="F40" s="7"/>
      <c r="G40" s="7"/>
      <c r="H40" s="7"/>
    </row>
    <row r="41" spans="2:8" x14ac:dyDescent="0.2">
      <c r="B41" s="21" t="s">
        <v>18</v>
      </c>
      <c r="C41" s="6"/>
      <c r="D41" s="7"/>
      <c r="E41" s="7"/>
      <c r="F41" s="7"/>
      <c r="G41" s="7"/>
      <c r="H41" s="7"/>
    </row>
    <row r="42" spans="2:8" x14ac:dyDescent="0.2">
      <c r="B42" s="21"/>
      <c r="C42" s="6"/>
      <c r="D42" s="7"/>
      <c r="E42" s="7"/>
      <c r="F42" s="7"/>
      <c r="G42" s="7"/>
      <c r="H42" s="7"/>
    </row>
    <row r="43" spans="2:8" x14ac:dyDescent="0.2">
      <c r="B43" s="21">
        <v>1992</v>
      </c>
      <c r="C43" s="6"/>
      <c r="D43" s="7">
        <f>SUM(D7+D14+D21+D28+D35)</f>
        <v>1862</v>
      </c>
      <c r="E43" s="7">
        <f>SUM(E7+E14+E21+E28+E35)</f>
        <v>2580</v>
      </c>
      <c r="F43" s="7">
        <f>SUM(F7+F14+F21+F28+F35)</f>
        <v>1945</v>
      </c>
      <c r="G43" s="7">
        <f>SUM(G7+G14+G21+G28+G35)</f>
        <v>2571</v>
      </c>
      <c r="H43" s="14">
        <f>SUM(D43:G43)</f>
        <v>8958</v>
      </c>
    </row>
    <row r="44" spans="2:8" x14ac:dyDescent="0.2">
      <c r="B44" s="21">
        <v>1993</v>
      </c>
      <c r="C44" s="6"/>
      <c r="D44" s="7">
        <f t="shared" ref="D44:G47" si="2">SUM(D8+D15+D22+D29+D36)</f>
        <v>1943</v>
      </c>
      <c r="E44" s="7">
        <f t="shared" si="2"/>
        <v>2620</v>
      </c>
      <c r="F44" s="7">
        <f t="shared" si="2"/>
        <v>2029</v>
      </c>
      <c r="G44" s="7">
        <f t="shared" si="2"/>
        <v>2713</v>
      </c>
      <c r="H44" s="14">
        <f>SUM(D44:G44)</f>
        <v>9305</v>
      </c>
    </row>
    <row r="45" spans="2:8" x14ac:dyDescent="0.2">
      <c r="B45" s="21">
        <v>1994</v>
      </c>
      <c r="C45" s="6"/>
      <c r="D45" s="7">
        <f t="shared" si="2"/>
        <v>2003</v>
      </c>
      <c r="E45" s="7">
        <f t="shared" si="2"/>
        <v>2866</v>
      </c>
      <c r="F45" s="7">
        <f t="shared" si="2"/>
        <v>2245</v>
      </c>
      <c r="G45" s="7">
        <f t="shared" si="2"/>
        <v>2895</v>
      </c>
      <c r="H45" s="14">
        <f>SUM(D45:G45)</f>
        <v>10009</v>
      </c>
    </row>
    <row r="46" spans="2:8" x14ac:dyDescent="0.2">
      <c r="B46" s="21">
        <v>1995</v>
      </c>
      <c r="C46" s="6"/>
      <c r="D46" s="7">
        <f t="shared" si="2"/>
        <v>2005</v>
      </c>
      <c r="E46" s="7">
        <f t="shared" si="2"/>
        <v>2777</v>
      </c>
      <c r="F46" s="7">
        <f t="shared" si="2"/>
        <v>2710</v>
      </c>
      <c r="G46" s="7">
        <f t="shared" si="2"/>
        <v>2996</v>
      </c>
      <c r="H46" s="14">
        <f>SUM(D46:G46)</f>
        <v>10488</v>
      </c>
    </row>
    <row r="47" spans="2:8" x14ac:dyDescent="0.2">
      <c r="B47" s="21">
        <v>1996</v>
      </c>
      <c r="C47" s="6"/>
      <c r="D47" s="7">
        <f t="shared" si="2"/>
        <v>1794</v>
      </c>
      <c r="E47" s="7">
        <f t="shared" si="2"/>
        <v>2791</v>
      </c>
      <c r="F47" s="7">
        <f t="shared" si="2"/>
        <v>2668</v>
      </c>
      <c r="G47" s="7">
        <f t="shared" si="2"/>
        <v>3455</v>
      </c>
      <c r="H47" s="14">
        <f>SUM(D47:G47)</f>
        <v>10708</v>
      </c>
    </row>
  </sheetData>
  <customSheetViews>
    <customSheetView guid="{F1F7BD3E-FC2C-462F-A022-5270024FE9F6}" state="hidden">
      <selection activeCell="B1" sqref="B1"/>
      <pageMargins left="0.75" right="0.75" top="1" bottom="1" header="0.5" footer="0.5"/>
      <pageSetup orientation="portrait" r:id="rId1"/>
      <headerFooter alignWithMargins="0"/>
    </customSheetView>
    <customSheetView guid="{F4665436-DFC3-47B1-A482-DE3E62B43168}" state="hidden" showRuler="0">
      <selection activeCell="B1" sqref="B1"/>
      <pageMargins left="0.75" right="0.75" top="1" bottom="1" header="0.5" footer="0.5"/>
      <pageSetup orientation="portrait" r:id="rId2"/>
      <headerFooter alignWithMargins="0"/>
    </customSheetView>
    <customSheetView guid="{2C045F60-6AB2-44F0-B91E-AB5C1A883BD2}" state="hidden">
      <selection activeCell="B1" sqref="B1"/>
      <pageMargins left="0.75" right="0.75" top="1" bottom="1" header="0.5" footer="0.5"/>
      <pageSetup orientation="portrait" r:id="rId3"/>
      <headerFooter alignWithMargins="0"/>
    </customSheetView>
  </customSheetViews>
  <phoneticPr fontId="9" type="noConversion"/>
  <pageMargins left="0.75" right="0.75" top="1" bottom="1" header="0.5" footer="0.5"/>
  <pageSetup orientation="portrait"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4:CI59"/>
  <sheetViews>
    <sheetView zoomScaleNormal="100" zoomScaleSheetLayoutView="90" workbookViewId="0">
      <selection activeCell="C3" sqref="C3"/>
    </sheetView>
  </sheetViews>
  <sheetFormatPr defaultRowHeight="12.75" x14ac:dyDescent="0.2"/>
  <cols>
    <col min="1" max="1" width="9.140625" style="57"/>
    <col min="2" max="2" width="10.140625" style="57" customWidth="1"/>
    <col min="3" max="3" width="30.140625" style="57" customWidth="1"/>
    <col min="4" max="4" width="14.42578125" style="57" customWidth="1"/>
    <col min="5" max="5" width="15.140625" style="57" customWidth="1"/>
    <col min="6" max="6" width="11.28515625" style="57" customWidth="1"/>
    <col min="7" max="7" width="12.5703125" style="57" customWidth="1"/>
    <col min="8" max="9" width="14.42578125" style="57" customWidth="1"/>
    <col min="10" max="12" width="11.85546875" style="57" customWidth="1"/>
    <col min="13" max="15" width="9.140625" style="57"/>
    <col min="16" max="16" width="9.140625" style="279"/>
    <col min="17" max="16384" width="9.140625" style="57"/>
  </cols>
  <sheetData>
    <row r="4" spans="2:87" ht="15" x14ac:dyDescent="0.25">
      <c r="D4" s="351"/>
      <c r="E4" s="351"/>
      <c r="F4" s="351"/>
      <c r="G4" s="351"/>
      <c r="H4" s="351"/>
    </row>
    <row r="7" spans="2:87" ht="15.75" customHeight="1" x14ac:dyDescent="0.25">
      <c r="B7" s="287"/>
      <c r="C7" s="664" t="s">
        <v>416</v>
      </c>
      <c r="D7" s="664"/>
      <c r="E7" s="664"/>
      <c r="F7" s="664"/>
      <c r="G7" s="664"/>
      <c r="H7" s="664"/>
    </row>
    <row r="8" spans="2:87" ht="15.75" x14ac:dyDescent="0.25">
      <c r="B8" s="352"/>
      <c r="C8" s="290"/>
      <c r="D8" s="290"/>
      <c r="E8" s="290"/>
      <c r="F8" s="290"/>
    </row>
    <row r="9" spans="2:87" ht="39" customHeight="1" x14ac:dyDescent="0.2">
      <c r="B9" s="353"/>
      <c r="C9" s="354" t="s">
        <v>2</v>
      </c>
      <c r="D9" s="355">
        <v>2008</v>
      </c>
      <c r="E9" s="355">
        <v>2009</v>
      </c>
      <c r="F9" s="355">
        <v>2010</v>
      </c>
      <c r="G9" s="355">
        <v>2011</v>
      </c>
      <c r="H9" s="355">
        <v>2012</v>
      </c>
      <c r="I9" s="355">
        <v>2013</v>
      </c>
      <c r="J9" s="355">
        <v>2014</v>
      </c>
      <c r="K9" s="355">
        <v>2015</v>
      </c>
      <c r="L9" s="355">
        <v>2016</v>
      </c>
      <c r="O9" s="356"/>
      <c r="P9" s="357"/>
      <c r="Q9" s="356"/>
      <c r="R9" s="356"/>
      <c r="S9" s="356"/>
    </row>
    <row r="10" spans="2:87" x14ac:dyDescent="0.2">
      <c r="B10" s="353"/>
      <c r="C10" s="353"/>
      <c r="F10" s="66"/>
      <c r="G10" s="66"/>
      <c r="H10" s="66"/>
      <c r="I10" s="66"/>
      <c r="J10" s="66"/>
      <c r="K10" s="66"/>
      <c r="L10" s="66"/>
      <c r="O10" s="356"/>
      <c r="P10" s="357"/>
      <c r="Q10" s="356"/>
      <c r="R10" s="356"/>
      <c r="S10" s="358"/>
    </row>
    <row r="11" spans="2:87" x14ac:dyDescent="0.2">
      <c r="B11" s="353"/>
      <c r="C11" s="337" t="s">
        <v>10</v>
      </c>
      <c r="D11" s="359">
        <f t="shared" ref="D11:F13" si="0">D15+D20+D24+D28+D32+D36+D40+D44+D52</f>
        <v>37450</v>
      </c>
      <c r="E11" s="359">
        <f t="shared" si="0"/>
        <v>35958</v>
      </c>
      <c r="F11" s="359">
        <f t="shared" si="0"/>
        <v>34214</v>
      </c>
      <c r="G11" s="359">
        <v>35266.934696431854</v>
      </c>
      <c r="H11" s="359">
        <v>36401</v>
      </c>
      <c r="I11" s="359">
        <v>36105.910000000003</v>
      </c>
      <c r="J11" s="359">
        <v>37722.530796464052</v>
      </c>
      <c r="K11" s="300">
        <v>39138.211303648699</v>
      </c>
      <c r="L11" s="300">
        <v>40411</v>
      </c>
      <c r="O11" s="356"/>
      <c r="P11" s="360"/>
      <c r="Q11" s="361"/>
      <c r="R11" s="356"/>
      <c r="S11" s="358"/>
    </row>
    <row r="12" spans="2:87" x14ac:dyDescent="0.2">
      <c r="B12" s="353"/>
      <c r="C12" s="328" t="s">
        <v>224</v>
      </c>
      <c r="D12" s="362">
        <f t="shared" si="0"/>
        <v>16518</v>
      </c>
      <c r="E12" s="362">
        <f t="shared" si="0"/>
        <v>16047</v>
      </c>
      <c r="F12" s="304">
        <f t="shared" si="0"/>
        <v>15453</v>
      </c>
      <c r="G12" s="304">
        <v>15969</v>
      </c>
      <c r="H12" s="304">
        <v>16493</v>
      </c>
      <c r="I12" s="304">
        <v>17518.13</v>
      </c>
      <c r="J12" s="304">
        <v>18127.352696619102</v>
      </c>
      <c r="K12" s="308">
        <v>18366.011536812704</v>
      </c>
      <c r="L12" s="308">
        <v>18525</v>
      </c>
      <c r="O12" s="356"/>
      <c r="P12" s="360"/>
      <c r="Q12" s="361"/>
      <c r="R12" s="356"/>
      <c r="S12" s="358"/>
    </row>
    <row r="13" spans="2:87" x14ac:dyDescent="0.2">
      <c r="B13" s="363"/>
      <c r="C13" s="328" t="s">
        <v>225</v>
      </c>
      <c r="D13" s="362">
        <f t="shared" si="0"/>
        <v>20932</v>
      </c>
      <c r="E13" s="362">
        <f t="shared" si="0"/>
        <v>19911</v>
      </c>
      <c r="F13" s="304">
        <f t="shared" si="0"/>
        <v>18761</v>
      </c>
      <c r="G13" s="304">
        <v>19298</v>
      </c>
      <c r="H13" s="304">
        <v>19908</v>
      </c>
      <c r="I13" s="304">
        <v>18587.78</v>
      </c>
      <c r="J13" s="304">
        <v>19595.178099844699</v>
      </c>
      <c r="K13" s="304">
        <v>20772.199766835995</v>
      </c>
      <c r="L13" s="304">
        <v>21886</v>
      </c>
      <c r="O13" s="356"/>
      <c r="P13" s="360"/>
      <c r="Q13" s="361"/>
      <c r="R13" s="356"/>
      <c r="S13" s="358"/>
    </row>
    <row r="14" spans="2:87" x14ac:dyDescent="0.2">
      <c r="B14" s="353"/>
      <c r="C14" s="364"/>
      <c r="D14" s="288"/>
      <c r="E14" s="288"/>
      <c r="F14" s="288"/>
      <c r="G14" s="288"/>
      <c r="H14" s="288"/>
      <c r="I14" s="288"/>
      <c r="J14" s="288"/>
      <c r="K14" s="288"/>
      <c r="L14" s="288"/>
      <c r="O14" s="356"/>
      <c r="P14" s="360"/>
      <c r="Q14" s="361"/>
      <c r="R14" s="356"/>
      <c r="S14" s="358"/>
    </row>
    <row r="15" spans="2:87" x14ac:dyDescent="0.2">
      <c r="B15" s="353"/>
      <c r="C15" s="337" t="s">
        <v>172</v>
      </c>
      <c r="D15" s="300">
        <f>(D17+D16)</f>
        <v>3905</v>
      </c>
      <c r="E15" s="300">
        <f>(E17+E16)</f>
        <v>3660</v>
      </c>
      <c r="F15" s="300">
        <f t="shared" ref="F15" si="1">(F17+F16)</f>
        <v>3534</v>
      </c>
      <c r="G15" s="300">
        <v>3077.5505653660493</v>
      </c>
      <c r="H15" s="300">
        <v>3398</v>
      </c>
      <c r="I15" s="300">
        <v>3544.22</v>
      </c>
      <c r="J15" s="300">
        <v>3933.168010337065</v>
      </c>
      <c r="K15" s="300">
        <v>3865.8911622134215</v>
      </c>
      <c r="L15" s="300">
        <v>3092</v>
      </c>
      <c r="M15" s="365"/>
      <c r="O15" s="356"/>
      <c r="P15" s="360"/>
      <c r="Q15" s="361"/>
      <c r="R15" s="356"/>
      <c r="S15" s="358"/>
      <c r="W15" s="300"/>
      <c r="X15" s="300"/>
      <c r="Y15" s="300"/>
      <c r="Z15" s="300"/>
      <c r="AA15" s="300"/>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c r="CA15" s="66"/>
      <c r="CB15" s="66"/>
      <c r="CC15" s="66"/>
      <c r="CD15" s="66"/>
      <c r="CE15" s="66"/>
      <c r="CF15" s="66"/>
      <c r="CG15" s="66"/>
      <c r="CH15" s="66"/>
      <c r="CI15" s="66"/>
    </row>
    <row r="16" spans="2:87" x14ac:dyDescent="0.2">
      <c r="B16" s="353"/>
      <c r="C16" s="366" t="s">
        <v>224</v>
      </c>
      <c r="D16" s="304">
        <v>2367</v>
      </c>
      <c r="E16" s="367">
        <v>2382</v>
      </c>
      <c r="F16" s="367">
        <v>2353</v>
      </c>
      <c r="G16" s="368">
        <v>1863.1352223044764</v>
      </c>
      <c r="H16" s="368">
        <v>2279</v>
      </c>
      <c r="I16" s="368">
        <v>2545.9499999999998</v>
      </c>
      <c r="J16" s="368">
        <v>2665.0720489028299</v>
      </c>
      <c r="K16" s="308">
        <v>2632.9876619143679</v>
      </c>
      <c r="L16" s="308">
        <v>2206</v>
      </c>
      <c r="O16" s="356"/>
      <c r="P16" s="360"/>
      <c r="Q16" s="361"/>
      <c r="R16" s="356"/>
      <c r="S16" s="358"/>
    </row>
    <row r="17" spans="2:19" x14ac:dyDescent="0.2">
      <c r="B17" s="353"/>
      <c r="C17" s="366" t="s">
        <v>225</v>
      </c>
      <c r="D17" s="304">
        <v>1538</v>
      </c>
      <c r="E17" s="367">
        <v>1278</v>
      </c>
      <c r="F17" s="367">
        <v>1181</v>
      </c>
      <c r="G17" s="304">
        <v>1214.4153430615729</v>
      </c>
      <c r="H17" s="304">
        <v>1118</v>
      </c>
      <c r="I17" s="304">
        <v>998.28</v>
      </c>
      <c r="J17" s="304">
        <v>1268.0959614342432</v>
      </c>
      <c r="K17" s="304">
        <v>1232.9035002990536</v>
      </c>
      <c r="L17" s="304">
        <v>886</v>
      </c>
      <c r="O17" s="356"/>
      <c r="P17" s="360"/>
      <c r="Q17" s="361"/>
      <c r="R17" s="356"/>
      <c r="S17" s="358"/>
    </row>
    <row r="18" spans="2:19" x14ac:dyDescent="0.2">
      <c r="B18" s="353"/>
      <c r="C18" s="366"/>
      <c r="D18" s="369"/>
      <c r="E18" s="312"/>
      <c r="F18" s="370"/>
      <c r="G18" s="370"/>
      <c r="H18" s="370"/>
      <c r="I18" s="370"/>
      <c r="J18" s="370"/>
      <c r="K18" s="370"/>
      <c r="L18" s="370"/>
      <c r="O18" s="356"/>
      <c r="P18" s="360"/>
      <c r="Q18" s="361"/>
      <c r="R18" s="356"/>
      <c r="S18" s="358"/>
    </row>
    <row r="19" spans="2:19" x14ac:dyDescent="0.2">
      <c r="B19" s="353"/>
      <c r="C19" s="337" t="s">
        <v>161</v>
      </c>
      <c r="D19" s="369"/>
      <c r="E19" s="312"/>
      <c r="F19" s="371"/>
      <c r="G19" s="371"/>
      <c r="H19" s="371"/>
      <c r="I19" s="371"/>
      <c r="J19" s="371"/>
      <c r="K19" s="371"/>
      <c r="L19" s="371"/>
      <c r="O19" s="356"/>
      <c r="P19" s="360"/>
      <c r="Q19" s="361"/>
      <c r="R19" s="356"/>
      <c r="S19" s="358"/>
    </row>
    <row r="20" spans="2:19" x14ac:dyDescent="0.2">
      <c r="B20" s="353"/>
      <c r="C20" s="337" t="s">
        <v>173</v>
      </c>
      <c r="D20" s="300">
        <f>SUM(D21:D22)</f>
        <v>9935</v>
      </c>
      <c r="E20" s="300">
        <f>SUM(E21:E22)</f>
        <v>8781</v>
      </c>
      <c r="F20" s="302">
        <f t="shared" ref="F20" si="2">SUM(F21:F22)</f>
        <v>10249</v>
      </c>
      <c r="G20" s="302">
        <v>11784.05729167987</v>
      </c>
      <c r="H20" s="302">
        <v>10837</v>
      </c>
      <c r="I20" s="302">
        <v>11520.029999999999</v>
      </c>
      <c r="J20" s="302">
        <v>11841.968129216133</v>
      </c>
      <c r="K20" s="300">
        <v>11863.672079927162</v>
      </c>
      <c r="L20" s="300">
        <v>13474</v>
      </c>
      <c r="O20" s="356"/>
      <c r="P20" s="360"/>
      <c r="Q20" s="361"/>
      <c r="R20" s="356"/>
      <c r="S20" s="358"/>
    </row>
    <row r="21" spans="2:19" x14ac:dyDescent="0.2">
      <c r="B21" s="353"/>
      <c r="C21" s="366" t="s">
        <v>224</v>
      </c>
      <c r="D21" s="304">
        <v>4779</v>
      </c>
      <c r="E21" s="367">
        <v>4452</v>
      </c>
      <c r="F21" s="367">
        <f>2576+2641</f>
        <v>5217</v>
      </c>
      <c r="G21" s="368">
        <v>5677.3381019013268</v>
      </c>
      <c r="H21" s="368">
        <v>5637</v>
      </c>
      <c r="I21" s="368">
        <v>6005.6</v>
      </c>
      <c r="J21" s="368">
        <v>6105.4595323724525</v>
      </c>
      <c r="K21" s="372">
        <v>5901.7945579492571</v>
      </c>
      <c r="L21" s="372">
        <v>6622</v>
      </c>
      <c r="O21" s="356"/>
      <c r="P21" s="360"/>
      <c r="Q21" s="361"/>
      <c r="R21" s="356"/>
      <c r="S21" s="358"/>
    </row>
    <row r="22" spans="2:19" x14ac:dyDescent="0.2">
      <c r="B22" s="353"/>
      <c r="C22" s="366" t="s">
        <v>225</v>
      </c>
      <c r="D22" s="304">
        <v>5156</v>
      </c>
      <c r="E22" s="367">
        <v>4329</v>
      </c>
      <c r="F22" s="367">
        <f>3113+1919</f>
        <v>5032</v>
      </c>
      <c r="G22" s="304">
        <v>6106.7191897785433</v>
      </c>
      <c r="H22" s="304">
        <v>5200</v>
      </c>
      <c r="I22" s="304">
        <v>5514.45</v>
      </c>
      <c r="J22" s="304">
        <v>5736.508596843687</v>
      </c>
      <c r="K22" s="304">
        <v>5961.8775219779054</v>
      </c>
      <c r="L22" s="304">
        <v>6852</v>
      </c>
      <c r="O22" s="356"/>
      <c r="P22" s="360"/>
      <c r="Q22" s="361"/>
      <c r="R22" s="356"/>
      <c r="S22" s="358"/>
    </row>
    <row r="23" spans="2:19" x14ac:dyDescent="0.2">
      <c r="B23" s="353"/>
      <c r="C23" s="366"/>
      <c r="D23" s="369"/>
      <c r="E23" s="307"/>
      <c r="F23" s="371"/>
      <c r="G23" s="371"/>
      <c r="H23" s="371"/>
      <c r="I23" s="371"/>
      <c r="J23" s="371"/>
      <c r="K23" s="371"/>
      <c r="L23" s="371"/>
      <c r="O23" s="356"/>
      <c r="P23" s="360"/>
      <c r="Q23" s="361"/>
      <c r="R23" s="356"/>
      <c r="S23" s="358"/>
    </row>
    <row r="24" spans="2:19" x14ac:dyDescent="0.2">
      <c r="B24" s="353"/>
      <c r="C24" s="337" t="s">
        <v>174</v>
      </c>
      <c r="D24" s="300">
        <f>(D26+D25)</f>
        <v>1865</v>
      </c>
      <c r="E24" s="300">
        <f>(E26+E25)</f>
        <v>2153</v>
      </c>
      <c r="F24" s="302">
        <f t="shared" ref="F24" si="3">(F26+F25)</f>
        <v>3183</v>
      </c>
      <c r="G24" s="302">
        <v>2754.6441959014173</v>
      </c>
      <c r="H24" s="302">
        <v>2972</v>
      </c>
      <c r="I24" s="302">
        <v>2846.84</v>
      </c>
      <c r="J24" s="302">
        <v>3458.6870996946914</v>
      </c>
      <c r="K24" s="300">
        <v>3124</v>
      </c>
      <c r="L24" s="300">
        <v>3336</v>
      </c>
      <c r="O24" s="356"/>
      <c r="P24" s="360"/>
      <c r="Q24" s="361"/>
      <c r="R24" s="356"/>
      <c r="S24" s="358"/>
    </row>
    <row r="25" spans="2:19" x14ac:dyDescent="0.2">
      <c r="B25" s="353"/>
      <c r="C25" s="366" t="s">
        <v>224</v>
      </c>
      <c r="D25" s="304">
        <v>1297</v>
      </c>
      <c r="E25" s="367">
        <v>1428</v>
      </c>
      <c r="F25" s="367">
        <v>2335</v>
      </c>
      <c r="G25" s="368">
        <v>2074.6650723424955</v>
      </c>
      <c r="H25" s="368">
        <v>2264</v>
      </c>
      <c r="I25" s="368">
        <v>2270.83</v>
      </c>
      <c r="J25" s="368">
        <v>2686.7700305329636</v>
      </c>
      <c r="K25" s="308">
        <v>2383.9861425115496</v>
      </c>
      <c r="L25" s="308">
        <v>2441</v>
      </c>
      <c r="O25" s="356"/>
      <c r="P25" s="360"/>
      <c r="Q25" s="361"/>
      <c r="R25" s="356"/>
      <c r="S25" s="358"/>
    </row>
    <row r="26" spans="2:19" x14ac:dyDescent="0.2">
      <c r="B26" s="373"/>
      <c r="C26" s="366" t="s">
        <v>225</v>
      </c>
      <c r="D26" s="304">
        <v>568</v>
      </c>
      <c r="E26" s="367">
        <v>725</v>
      </c>
      <c r="F26" s="367">
        <v>848</v>
      </c>
      <c r="G26" s="304">
        <v>679.97912355892186</v>
      </c>
      <c r="H26" s="304">
        <v>708</v>
      </c>
      <c r="I26" s="304">
        <v>576</v>
      </c>
      <c r="J26" s="304">
        <v>771.91706916173143</v>
      </c>
      <c r="K26" s="304">
        <v>740.01385748845041</v>
      </c>
      <c r="L26" s="304">
        <v>895</v>
      </c>
      <c r="O26" s="356"/>
      <c r="P26" s="360"/>
      <c r="Q26" s="361"/>
      <c r="R26" s="356"/>
      <c r="S26" s="358"/>
    </row>
    <row r="27" spans="2:19" x14ac:dyDescent="0.2">
      <c r="B27" s="373"/>
      <c r="C27" s="373"/>
      <c r="D27" s="373"/>
      <c r="E27" s="373"/>
      <c r="F27" s="373"/>
      <c r="G27" s="373"/>
      <c r="H27" s="373"/>
      <c r="I27" s="373"/>
      <c r="J27" s="373"/>
      <c r="K27" s="373"/>
      <c r="L27" s="373"/>
      <c r="O27" s="356"/>
      <c r="P27" s="360"/>
      <c r="Q27" s="361"/>
      <c r="R27" s="356"/>
      <c r="S27" s="358"/>
    </row>
    <row r="28" spans="2:19" x14ac:dyDescent="0.2">
      <c r="B28" s="353"/>
      <c r="C28" s="337" t="s">
        <v>175</v>
      </c>
      <c r="D28" s="300">
        <f>(D30+D29)</f>
        <v>8749</v>
      </c>
      <c r="E28" s="300">
        <f>(E30+E29)</f>
        <v>8452</v>
      </c>
      <c r="F28" s="302">
        <f t="shared" ref="F28" si="4">(F30+F29)</f>
        <v>6595</v>
      </c>
      <c r="G28" s="302">
        <v>6558.1226152721993</v>
      </c>
      <c r="H28" s="302">
        <v>7673</v>
      </c>
      <c r="I28" s="302">
        <v>7061.02</v>
      </c>
      <c r="J28" s="302">
        <v>7473.7587157208663</v>
      </c>
      <c r="K28" s="300">
        <v>8441</v>
      </c>
      <c r="L28" s="300">
        <v>8753</v>
      </c>
      <c r="O28" s="356"/>
      <c r="P28" s="360"/>
      <c r="Q28" s="361"/>
      <c r="R28" s="356"/>
      <c r="S28" s="358"/>
    </row>
    <row r="29" spans="2:19" x14ac:dyDescent="0.2">
      <c r="B29" s="353"/>
      <c r="C29" s="366" t="s">
        <v>224</v>
      </c>
      <c r="D29" s="304">
        <v>3731</v>
      </c>
      <c r="E29" s="367">
        <v>3532</v>
      </c>
      <c r="F29" s="367">
        <v>2331</v>
      </c>
      <c r="G29" s="368">
        <v>2643.2261727020609</v>
      </c>
      <c r="H29" s="368">
        <v>2603</v>
      </c>
      <c r="I29" s="368">
        <v>3092.38</v>
      </c>
      <c r="J29" s="368">
        <v>2483.4446871259174</v>
      </c>
      <c r="K29" s="308">
        <v>3242.9098657808768</v>
      </c>
      <c r="L29" s="308">
        <v>3197</v>
      </c>
      <c r="O29" s="356"/>
      <c r="P29" s="360"/>
      <c r="Q29" s="361"/>
      <c r="R29" s="356"/>
      <c r="S29" s="358"/>
    </row>
    <row r="30" spans="2:19" x14ac:dyDescent="0.2">
      <c r="B30" s="373"/>
      <c r="C30" s="366" t="s">
        <v>225</v>
      </c>
      <c r="D30" s="304">
        <v>5018</v>
      </c>
      <c r="E30" s="367">
        <v>4920</v>
      </c>
      <c r="F30" s="367">
        <v>4264</v>
      </c>
      <c r="G30" s="304">
        <v>3914.8964425701388</v>
      </c>
      <c r="H30" s="304">
        <v>5070</v>
      </c>
      <c r="I30" s="304">
        <v>3968.64</v>
      </c>
      <c r="J30" s="304">
        <v>4990.3140285949557</v>
      </c>
      <c r="K30" s="304">
        <v>5198.0901342191228</v>
      </c>
      <c r="L30" s="304">
        <v>5556</v>
      </c>
      <c r="M30" s="308"/>
      <c r="O30" s="356"/>
      <c r="P30" s="360"/>
      <c r="Q30" s="361"/>
      <c r="R30" s="356"/>
      <c r="S30" s="358"/>
    </row>
    <row r="31" spans="2:19" x14ac:dyDescent="0.2">
      <c r="B31" s="373"/>
      <c r="C31" s="373"/>
      <c r="D31" s="373"/>
      <c r="E31" s="373"/>
      <c r="F31" s="373"/>
      <c r="G31" s="373"/>
      <c r="H31" s="373"/>
      <c r="I31" s="373"/>
      <c r="J31" s="373"/>
      <c r="K31" s="373"/>
      <c r="L31" s="373"/>
      <c r="O31" s="356"/>
      <c r="P31" s="360"/>
      <c r="Q31" s="361"/>
      <c r="R31" s="356"/>
      <c r="S31" s="358"/>
    </row>
    <row r="32" spans="2:19" x14ac:dyDescent="0.2">
      <c r="B32" s="353"/>
      <c r="C32" s="337" t="s">
        <v>176</v>
      </c>
      <c r="D32" s="300">
        <f>SUM(D33:D34)</f>
        <v>867</v>
      </c>
      <c r="E32" s="300">
        <f>SUM(E33:E34)</f>
        <v>759</v>
      </c>
      <c r="F32" s="302">
        <f t="shared" ref="F32" si="5">SUM(F33:F34)</f>
        <v>677</v>
      </c>
      <c r="G32" s="302">
        <v>867.05004691620309</v>
      </c>
      <c r="H32" s="302">
        <v>800</v>
      </c>
      <c r="I32" s="302">
        <v>801.57</v>
      </c>
      <c r="J32" s="302">
        <v>651.61719434115298</v>
      </c>
      <c r="K32" s="300">
        <v>740</v>
      </c>
      <c r="L32" s="300">
        <v>741</v>
      </c>
      <c r="O32" s="356"/>
      <c r="P32" s="360"/>
      <c r="Q32" s="361"/>
      <c r="R32" s="356"/>
      <c r="S32" s="358"/>
    </row>
    <row r="33" spans="2:29" x14ac:dyDescent="0.2">
      <c r="B33" s="353"/>
      <c r="C33" s="366" t="s">
        <v>224</v>
      </c>
      <c r="D33" s="304">
        <v>291</v>
      </c>
      <c r="E33" s="367">
        <v>263</v>
      </c>
      <c r="F33" s="367">
        <v>162</v>
      </c>
      <c r="G33" s="368">
        <v>213.21041263483684</v>
      </c>
      <c r="H33" s="368">
        <v>185</v>
      </c>
      <c r="I33" s="368">
        <v>178.88</v>
      </c>
      <c r="J33" s="368">
        <v>170.16172573772749</v>
      </c>
      <c r="K33" s="308">
        <v>88.884813338909609</v>
      </c>
      <c r="L33" s="308">
        <v>196</v>
      </c>
      <c r="O33" s="356"/>
      <c r="P33" s="360"/>
      <c r="Q33" s="361"/>
      <c r="R33" s="356"/>
      <c r="S33" s="358"/>
    </row>
    <row r="34" spans="2:29" x14ac:dyDescent="0.2">
      <c r="B34" s="373"/>
      <c r="C34" s="366" t="s">
        <v>225</v>
      </c>
      <c r="D34" s="304">
        <v>576</v>
      </c>
      <c r="E34" s="367">
        <v>496</v>
      </c>
      <c r="F34" s="367">
        <v>515</v>
      </c>
      <c r="G34" s="304">
        <v>653.83963428136622</v>
      </c>
      <c r="H34" s="304">
        <v>615</v>
      </c>
      <c r="I34" s="304">
        <v>622.69000000000005</v>
      </c>
      <c r="J34" s="304">
        <v>481.45546860342552</v>
      </c>
      <c r="K34" s="304">
        <v>651.11518666109043</v>
      </c>
      <c r="L34" s="304">
        <v>545</v>
      </c>
      <c r="O34" s="356"/>
      <c r="P34" s="360"/>
      <c r="Q34" s="361"/>
      <c r="R34" s="356"/>
      <c r="S34" s="358"/>
    </row>
    <row r="35" spans="2:29" x14ac:dyDescent="0.2">
      <c r="B35" s="373"/>
      <c r="C35" s="373"/>
      <c r="D35" s="373"/>
      <c r="E35" s="373"/>
      <c r="F35" s="373"/>
      <c r="G35" s="373"/>
      <c r="H35" s="373"/>
      <c r="I35" s="373"/>
      <c r="J35" s="373"/>
      <c r="K35" s="373"/>
      <c r="L35" s="373"/>
      <c r="O35" s="356"/>
      <c r="P35" s="360"/>
      <c r="Q35" s="361"/>
      <c r="R35" s="356"/>
      <c r="S35" s="358"/>
    </row>
    <row r="36" spans="2:29" x14ac:dyDescent="0.2">
      <c r="B36" s="353"/>
      <c r="C36" s="337" t="s">
        <v>177</v>
      </c>
      <c r="D36" s="300">
        <f>SUM(D37:D38)</f>
        <v>5133</v>
      </c>
      <c r="E36" s="300">
        <f>SUM(E37:E38)</f>
        <v>5177</v>
      </c>
      <c r="F36" s="302">
        <f t="shared" ref="F36" si="6">SUM(F37:F38)</f>
        <v>3978</v>
      </c>
      <c r="G36" s="302">
        <v>4068.433609411602</v>
      </c>
      <c r="H36" s="302">
        <v>4171</v>
      </c>
      <c r="I36" s="302">
        <v>4339.2700000000004</v>
      </c>
      <c r="J36" s="302">
        <v>3937.1742626313094</v>
      </c>
      <c r="K36" s="300">
        <v>4593</v>
      </c>
      <c r="L36" s="300">
        <v>4447</v>
      </c>
      <c r="O36" s="356"/>
      <c r="P36" s="360"/>
      <c r="Q36" s="361"/>
      <c r="R36" s="356"/>
      <c r="S36" s="358"/>
    </row>
    <row r="37" spans="2:29" x14ac:dyDescent="0.2">
      <c r="B37" s="353"/>
      <c r="C37" s="366" t="s">
        <v>224</v>
      </c>
      <c r="D37" s="304">
        <v>1788</v>
      </c>
      <c r="E37" s="367">
        <v>1840</v>
      </c>
      <c r="F37" s="367">
        <v>1283</v>
      </c>
      <c r="G37" s="368">
        <v>1544.2248402955115</v>
      </c>
      <c r="H37" s="368">
        <v>1617</v>
      </c>
      <c r="I37" s="368">
        <v>1621.01</v>
      </c>
      <c r="J37" s="368">
        <v>1586.4374672418446</v>
      </c>
      <c r="K37" s="308">
        <v>1888.2981608711934</v>
      </c>
      <c r="L37" s="308">
        <v>1866</v>
      </c>
      <c r="O37" s="356"/>
      <c r="P37" s="360"/>
      <c r="Q37" s="361"/>
      <c r="R37" s="356"/>
      <c r="S37" s="358"/>
    </row>
    <row r="38" spans="2:29" x14ac:dyDescent="0.2">
      <c r="B38" s="373"/>
      <c r="C38" s="366" t="s">
        <v>225</v>
      </c>
      <c r="D38" s="304">
        <v>3345</v>
      </c>
      <c r="E38" s="367">
        <v>3337</v>
      </c>
      <c r="F38" s="367">
        <v>2695</v>
      </c>
      <c r="G38" s="304">
        <v>2524.2087691160905</v>
      </c>
      <c r="H38" s="304">
        <v>2554</v>
      </c>
      <c r="I38" s="304">
        <v>2718.26</v>
      </c>
      <c r="J38" s="304">
        <v>2350.7367953894709</v>
      </c>
      <c r="K38" s="304">
        <v>2704.7018391288066</v>
      </c>
      <c r="L38" s="304">
        <v>2581</v>
      </c>
      <c r="O38" s="356"/>
      <c r="P38" s="360"/>
      <c r="Q38" s="361"/>
      <c r="R38" s="356"/>
      <c r="S38" s="358"/>
    </row>
    <row r="39" spans="2:29" x14ac:dyDescent="0.2">
      <c r="B39" s="373"/>
      <c r="C39" s="373"/>
      <c r="D39" s="373"/>
      <c r="E39" s="373"/>
      <c r="F39" s="373"/>
      <c r="G39" s="373"/>
      <c r="H39" s="373"/>
      <c r="I39" s="373"/>
      <c r="J39" s="373"/>
      <c r="K39" s="373"/>
      <c r="L39" s="373"/>
      <c r="O39" s="356"/>
      <c r="P39" s="360"/>
      <c r="Q39" s="361"/>
      <c r="R39" s="356"/>
      <c r="S39" s="358"/>
    </row>
    <row r="40" spans="2:29" x14ac:dyDescent="0.2">
      <c r="B40" s="353"/>
      <c r="C40" s="337" t="s">
        <v>178</v>
      </c>
      <c r="D40" s="300">
        <f>(D42+D41)</f>
        <v>88</v>
      </c>
      <c r="E40" s="300">
        <f>(E42+E41)</f>
        <v>1402</v>
      </c>
      <c r="F40" s="302">
        <f t="shared" ref="F40" si="7">(F42+F41)</f>
        <v>1253</v>
      </c>
      <c r="G40" s="302">
        <v>1179.9038998670912</v>
      </c>
      <c r="H40" s="302">
        <v>1277</v>
      </c>
      <c r="I40" s="302">
        <v>1144.42</v>
      </c>
      <c r="J40" s="302">
        <v>1284.0930528549998</v>
      </c>
      <c r="K40" s="300">
        <v>1534</v>
      </c>
      <c r="L40" s="300">
        <v>1142</v>
      </c>
      <c r="O40" s="356"/>
      <c r="P40" s="360"/>
      <c r="Q40" s="361"/>
      <c r="R40" s="356"/>
      <c r="S40" s="358"/>
    </row>
    <row r="41" spans="2:29" x14ac:dyDescent="0.2">
      <c r="B41" s="353"/>
      <c r="C41" s="366" t="s">
        <v>224</v>
      </c>
      <c r="D41" s="304">
        <v>56</v>
      </c>
      <c r="E41" s="367">
        <v>887</v>
      </c>
      <c r="F41" s="367">
        <v>725</v>
      </c>
      <c r="G41" s="368">
        <v>899.16632281631473</v>
      </c>
      <c r="H41" s="368">
        <v>662</v>
      </c>
      <c r="I41" s="368">
        <v>778.37</v>
      </c>
      <c r="J41" s="368">
        <v>960.80766537849786</v>
      </c>
      <c r="K41" s="308">
        <v>1150.6879474199832</v>
      </c>
      <c r="L41" s="308">
        <v>708</v>
      </c>
      <c r="O41" s="356"/>
      <c r="P41" s="360"/>
      <c r="Q41" s="361"/>
      <c r="R41" s="356"/>
      <c r="S41" s="358"/>
    </row>
    <row r="42" spans="2:29" x14ac:dyDescent="0.2">
      <c r="B42" s="373"/>
      <c r="C42" s="366" t="s">
        <v>225</v>
      </c>
      <c r="D42" s="304">
        <v>32</v>
      </c>
      <c r="E42" s="367">
        <v>515</v>
      </c>
      <c r="F42" s="367">
        <v>528</v>
      </c>
      <c r="G42" s="304">
        <v>280.73757705077645</v>
      </c>
      <c r="H42" s="304">
        <v>615</v>
      </c>
      <c r="I42" s="304">
        <v>366.05</v>
      </c>
      <c r="J42" s="304">
        <v>323.28538747650157</v>
      </c>
      <c r="K42" s="304">
        <v>383.31205258001683</v>
      </c>
      <c r="L42" s="304">
        <v>434</v>
      </c>
      <c r="O42" s="356"/>
      <c r="P42" s="360"/>
      <c r="Q42" s="361"/>
      <c r="R42" s="356"/>
      <c r="S42" s="358"/>
    </row>
    <row r="43" spans="2:29" x14ac:dyDescent="0.2">
      <c r="B43" s="373"/>
      <c r="C43" s="373"/>
      <c r="D43" s="373"/>
      <c r="E43" s="373"/>
      <c r="F43" s="373"/>
      <c r="G43" s="373"/>
      <c r="H43" s="373"/>
      <c r="I43" s="373"/>
      <c r="J43" s="373"/>
      <c r="K43" s="373"/>
      <c r="L43" s="373"/>
      <c r="O43" s="356"/>
      <c r="P43" s="360"/>
      <c r="Q43" s="361"/>
      <c r="R43" s="356"/>
      <c r="S43" s="358"/>
    </row>
    <row r="44" spans="2:29" x14ac:dyDescent="0.2">
      <c r="B44" s="353"/>
      <c r="C44" s="337" t="s">
        <v>179</v>
      </c>
      <c r="D44" s="300">
        <f>SUM(D45:D46)</f>
        <v>6538</v>
      </c>
      <c r="E44" s="300">
        <f>SUM(E45:E46)</f>
        <v>5536</v>
      </c>
      <c r="F44" s="302">
        <f t="shared" ref="F44" si="8">SUM(F45:F46)</f>
        <v>4682</v>
      </c>
      <c r="G44" s="302">
        <v>4742.5711800013869</v>
      </c>
      <c r="H44" s="302">
        <v>4985</v>
      </c>
      <c r="I44" s="302">
        <v>4828.3500000000004</v>
      </c>
      <c r="J44" s="302">
        <v>4762.1689217961793</v>
      </c>
      <c r="K44" s="300">
        <v>4812</v>
      </c>
      <c r="L44" s="300">
        <v>5116</v>
      </c>
      <c r="O44" s="356"/>
      <c r="P44" s="360"/>
      <c r="Q44" s="361"/>
      <c r="R44" s="356"/>
      <c r="S44" s="358"/>
    </row>
    <row r="45" spans="2:29" x14ac:dyDescent="0.2">
      <c r="B45" s="353"/>
      <c r="C45" s="366" t="s">
        <v>224</v>
      </c>
      <c r="D45" s="304">
        <v>2113</v>
      </c>
      <c r="E45" s="367">
        <v>1263</v>
      </c>
      <c r="F45" s="367">
        <v>1015</v>
      </c>
      <c r="G45" s="368">
        <v>933.08578463685137</v>
      </c>
      <c r="H45" s="368">
        <v>1201</v>
      </c>
      <c r="I45" s="368">
        <v>1004.94</v>
      </c>
      <c r="J45" s="368">
        <v>1335.6662624309661</v>
      </c>
      <c r="K45" s="308">
        <v>971.24939242453331</v>
      </c>
      <c r="L45" s="308">
        <v>1096</v>
      </c>
      <c r="O45" s="356"/>
      <c r="P45" s="357"/>
      <c r="Q45" s="356"/>
      <c r="R45" s="356"/>
      <c r="S45" s="358"/>
    </row>
    <row r="46" spans="2:29" x14ac:dyDescent="0.2">
      <c r="B46" s="373"/>
      <c r="C46" s="366" t="s">
        <v>225</v>
      </c>
      <c r="D46" s="304">
        <v>4425</v>
      </c>
      <c r="E46" s="367">
        <v>4273</v>
      </c>
      <c r="F46" s="367">
        <v>3667</v>
      </c>
      <c r="G46" s="304">
        <v>3809.4853953645356</v>
      </c>
      <c r="H46" s="304">
        <v>3784</v>
      </c>
      <c r="I46" s="304">
        <v>3823.41</v>
      </c>
      <c r="J46" s="304">
        <v>3426.5026593652174</v>
      </c>
      <c r="K46" s="304">
        <v>3840.7506075754668</v>
      </c>
      <c r="L46" s="304">
        <v>4020</v>
      </c>
    </row>
    <row r="47" spans="2:29" x14ac:dyDescent="0.2">
      <c r="B47" s="373"/>
      <c r="C47" s="373"/>
      <c r="D47" s="373"/>
      <c r="E47" s="373"/>
      <c r="F47" s="373"/>
      <c r="G47" s="373"/>
      <c r="H47" s="373"/>
      <c r="I47" s="373"/>
      <c r="J47" s="373"/>
      <c r="K47" s="373"/>
      <c r="L47" s="373"/>
    </row>
    <row r="48" spans="2:29" x14ac:dyDescent="0.2">
      <c r="B48" s="373"/>
      <c r="C48" s="374" t="s">
        <v>358</v>
      </c>
      <c r="D48" s="373"/>
      <c r="E48" s="373"/>
      <c r="F48" s="375">
        <v>0</v>
      </c>
      <c r="G48" s="375">
        <v>0</v>
      </c>
      <c r="H48" s="375">
        <v>0</v>
      </c>
      <c r="I48" s="376">
        <v>0</v>
      </c>
      <c r="J48" s="376">
        <v>0</v>
      </c>
      <c r="K48" s="376">
        <v>0</v>
      </c>
      <c r="L48" s="376">
        <v>0</v>
      </c>
      <c r="M48" s="377"/>
      <c r="N48" s="377"/>
      <c r="O48" s="377"/>
      <c r="P48" s="378"/>
      <c r="Q48" s="377"/>
      <c r="R48" s="377"/>
      <c r="S48" s="377"/>
      <c r="T48" s="377"/>
      <c r="U48" s="377"/>
      <c r="V48" s="377"/>
      <c r="W48" s="377"/>
      <c r="X48" s="377"/>
      <c r="Y48" s="377"/>
      <c r="Z48" s="377"/>
      <c r="AA48" s="377"/>
      <c r="AB48" s="379">
        <v>0</v>
      </c>
      <c r="AC48" s="375">
        <v>19</v>
      </c>
    </row>
    <row r="49" spans="2:29" x14ac:dyDescent="0.2">
      <c r="B49" s="373"/>
      <c r="C49" s="380" t="s">
        <v>11</v>
      </c>
      <c r="D49" s="373"/>
      <c r="E49" s="373"/>
      <c r="F49" s="376">
        <v>0</v>
      </c>
      <c r="G49" s="376">
        <v>0</v>
      </c>
      <c r="H49" s="376">
        <v>0</v>
      </c>
      <c r="I49" s="376">
        <v>0</v>
      </c>
      <c r="J49" s="376">
        <v>0</v>
      </c>
      <c r="K49" s="376">
        <v>0</v>
      </c>
      <c r="L49" s="376">
        <v>0</v>
      </c>
      <c r="M49" s="377"/>
      <c r="N49" s="377"/>
      <c r="O49" s="377"/>
      <c r="P49" s="378"/>
      <c r="Q49" s="377"/>
      <c r="R49" s="377"/>
      <c r="S49" s="377"/>
      <c r="T49" s="377"/>
      <c r="U49" s="377"/>
      <c r="V49" s="377"/>
      <c r="W49" s="377"/>
      <c r="X49" s="377"/>
      <c r="Y49" s="377"/>
      <c r="Z49" s="377"/>
      <c r="AA49" s="377"/>
      <c r="AB49" s="379">
        <v>0</v>
      </c>
      <c r="AC49" s="368">
        <v>0</v>
      </c>
    </row>
    <row r="50" spans="2:29" x14ac:dyDescent="0.2">
      <c r="B50" s="373"/>
      <c r="C50" s="380" t="s">
        <v>12</v>
      </c>
      <c r="D50" s="373"/>
      <c r="E50" s="373"/>
      <c r="F50" s="368">
        <v>0</v>
      </c>
      <c r="G50" s="368">
        <v>0</v>
      </c>
      <c r="H50" s="368">
        <v>0</v>
      </c>
      <c r="I50" s="376">
        <v>0</v>
      </c>
      <c r="J50" s="376">
        <v>0</v>
      </c>
      <c r="K50" s="376">
        <v>0</v>
      </c>
      <c r="L50" s="376">
        <v>0</v>
      </c>
      <c r="M50" s="377"/>
      <c r="N50" s="377"/>
      <c r="O50" s="377"/>
      <c r="P50" s="378"/>
      <c r="Q50" s="377"/>
      <c r="R50" s="377"/>
      <c r="S50" s="377"/>
      <c r="T50" s="377"/>
      <c r="U50" s="377"/>
      <c r="V50" s="377"/>
      <c r="W50" s="377"/>
      <c r="X50" s="377"/>
      <c r="Y50" s="377"/>
      <c r="Z50" s="377"/>
      <c r="AA50" s="377"/>
      <c r="AB50" s="379">
        <v>0</v>
      </c>
      <c r="AC50" s="368">
        <v>19</v>
      </c>
    </row>
    <row r="51" spans="2:29" x14ac:dyDescent="0.2">
      <c r="B51" s="373"/>
      <c r="C51" s="373"/>
      <c r="D51" s="373"/>
      <c r="E51" s="373"/>
      <c r="F51" s="373"/>
      <c r="G51" s="373"/>
      <c r="H51" s="373"/>
      <c r="I51" s="373"/>
      <c r="J51" s="373"/>
      <c r="K51" s="373"/>
      <c r="L51" s="373"/>
    </row>
    <row r="52" spans="2:29" x14ac:dyDescent="0.2">
      <c r="B52" s="353"/>
      <c r="C52" s="337" t="s">
        <v>80</v>
      </c>
      <c r="D52" s="300">
        <f>(D54+D53)</f>
        <v>370</v>
      </c>
      <c r="E52" s="300">
        <f>(E54+E53)</f>
        <v>38</v>
      </c>
      <c r="F52" s="302">
        <f t="shared" ref="F52" si="9">(F54+F53)</f>
        <v>63</v>
      </c>
      <c r="G52" s="302">
        <v>234.60129201603422</v>
      </c>
      <c r="H52" s="302">
        <v>270</v>
      </c>
      <c r="I52" s="302">
        <v>20.190000000000001</v>
      </c>
      <c r="J52" s="302">
        <v>379.89540987151412</v>
      </c>
      <c r="K52" s="300">
        <v>164</v>
      </c>
      <c r="L52" s="300">
        <v>287</v>
      </c>
    </row>
    <row r="53" spans="2:29" x14ac:dyDescent="0.2">
      <c r="B53" s="353"/>
      <c r="C53" s="366" t="s">
        <v>224</v>
      </c>
      <c r="D53" s="304">
        <v>96</v>
      </c>
      <c r="E53" s="367">
        <v>0</v>
      </c>
      <c r="F53" s="367">
        <v>32</v>
      </c>
      <c r="G53" s="368">
        <v>121.2714380895472</v>
      </c>
      <c r="H53" s="368">
        <v>46</v>
      </c>
      <c r="I53" s="368">
        <v>20.190000000000001</v>
      </c>
      <c r="J53" s="368">
        <v>133.53327689594789</v>
      </c>
      <c r="K53" s="308">
        <v>105.21299460207389</v>
      </c>
      <c r="L53" s="308">
        <v>192</v>
      </c>
    </row>
    <row r="54" spans="2:29" x14ac:dyDescent="0.2">
      <c r="B54" s="353"/>
      <c r="C54" s="366" t="s">
        <v>225</v>
      </c>
      <c r="D54" s="304">
        <v>274</v>
      </c>
      <c r="E54" s="367">
        <v>38</v>
      </c>
      <c r="F54" s="367">
        <v>31</v>
      </c>
      <c r="G54" s="304">
        <v>113.329853926487</v>
      </c>
      <c r="H54" s="304">
        <v>224</v>
      </c>
      <c r="I54" s="304">
        <v>0</v>
      </c>
      <c r="J54" s="304">
        <v>246.36213297556628</v>
      </c>
      <c r="K54" s="304">
        <v>58.787005397926109</v>
      </c>
      <c r="L54" s="304">
        <v>95</v>
      </c>
    </row>
    <row r="55" spans="2:29" ht="12" customHeight="1" x14ac:dyDescent="0.2">
      <c r="B55" s="381"/>
      <c r="C55" s="382"/>
      <c r="D55" s="382"/>
      <c r="E55" s="382"/>
      <c r="F55" s="383"/>
      <c r="G55" s="382"/>
      <c r="H55" s="382"/>
      <c r="I55" s="382"/>
      <c r="J55" s="382"/>
      <c r="K55" s="382"/>
      <c r="L55" s="382"/>
    </row>
    <row r="56" spans="2:29" ht="12" customHeight="1" x14ac:dyDescent="0.2">
      <c r="B56" s="381"/>
      <c r="C56" s="381"/>
      <c r="D56" s="381"/>
      <c r="E56" s="381"/>
      <c r="F56" s="384"/>
      <c r="G56" s="381"/>
      <c r="H56" s="381"/>
    </row>
    <row r="57" spans="2:29" ht="14.25" x14ac:dyDescent="0.2">
      <c r="B57" s="385"/>
      <c r="C57" s="386" t="s">
        <v>311</v>
      </c>
      <c r="D57" s="387"/>
      <c r="F57" s="388"/>
      <c r="G57" s="389"/>
      <c r="H57" s="77"/>
      <c r="I57" s="77"/>
      <c r="J57" s="78"/>
      <c r="K57" s="78"/>
      <c r="L57" s="78"/>
    </row>
    <row r="58" spans="2:29" ht="14.25" x14ac:dyDescent="0.2">
      <c r="B58" s="385"/>
      <c r="F58" s="353"/>
    </row>
    <row r="59" spans="2:29" x14ac:dyDescent="0.2">
      <c r="B59" s="390"/>
      <c r="C59" s="390"/>
      <c r="D59" s="390"/>
      <c r="E59" s="390"/>
      <c r="F59" s="390"/>
      <c r="G59" s="391"/>
    </row>
  </sheetData>
  <customSheetViews>
    <customSheetView guid="{F1F7BD3E-FC2C-462F-A022-5270024FE9F6}" scale="90" showPageBreaks="1" hiddenColumns="1" view="pageBreakPreview" topLeftCell="B1">
      <selection activeCell="P18" sqref="P18"/>
      <pageMargins left="0.7" right="0.7" top="0.75" bottom="0.75" header="0.3" footer="0.3"/>
      <pageSetup scale="69" orientation="portrait" r:id="rId1"/>
    </customSheetView>
    <customSheetView guid="{2C045F60-6AB2-44F0-B91E-AB5C1A883BD2}" scale="90" showPageBreaks="1" printArea="1" hiddenColumns="1" view="pageBreakPreview" topLeftCell="B7">
      <selection activeCell="O11" sqref="O11:O46"/>
      <pageMargins left="0.7" right="0.7" top="0.75" bottom="0.75" header="0.3" footer="0.3"/>
      <pageSetup scale="69" orientation="portrait" r:id="rId2"/>
    </customSheetView>
  </customSheetViews>
  <mergeCells count="1">
    <mergeCell ref="C7:H7"/>
  </mergeCells>
  <pageMargins left="0.7" right="0.7" top="0.75" bottom="0.75" header="0.3" footer="0.3"/>
  <pageSetup scale="63" orientation="portrait" r:id="rId3"/>
  <colBreaks count="1" manualBreakCount="1">
    <brk id="13" max="1048575" man="1"/>
  </colBreaks>
  <drawing r:id="rId4"/>
  <legacyDrawing r:id="rId5"/>
  <oleObjects>
    <mc:AlternateContent xmlns:mc="http://schemas.openxmlformats.org/markup-compatibility/2006">
      <mc:Choice Requires="x14">
        <oleObject progId="MSPhotoEd.3" shapeId="661505" r:id="rId6">
          <objectPr defaultSize="0" autoPict="0" r:id="rId7">
            <anchor moveWithCells="1" sizeWithCells="1">
              <from>
                <xdr:col>0</xdr:col>
                <xdr:colOff>0</xdr:colOff>
                <xdr:row>0</xdr:row>
                <xdr:rowOff>0</xdr:rowOff>
              </from>
              <to>
                <xdr:col>1</xdr:col>
                <xdr:colOff>352425</xdr:colOff>
                <xdr:row>3</xdr:row>
                <xdr:rowOff>114300</xdr:rowOff>
              </to>
            </anchor>
          </objectPr>
        </oleObject>
      </mc:Choice>
      <mc:Fallback>
        <oleObject progId="MSPhotoEd.3" shapeId="661505" r:id="rId6"/>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R49"/>
  <sheetViews>
    <sheetView zoomScaleNormal="100" zoomScaleSheetLayoutView="100" workbookViewId="0">
      <pane xSplit="2" ySplit="7" topLeftCell="C8" activePane="bottomRight" state="frozen"/>
      <selection pane="topRight" activeCell="C1" sqref="C1"/>
      <selection pane="bottomLeft" activeCell="A8" sqref="A8"/>
      <selection pane="bottomRight" activeCell="D3" sqref="D3"/>
    </sheetView>
  </sheetViews>
  <sheetFormatPr defaultRowHeight="12.75" x14ac:dyDescent="0.2"/>
  <cols>
    <col min="1" max="1" width="9.140625" style="292"/>
    <col min="2" max="2" width="36.140625" style="292" customWidth="1"/>
    <col min="3" max="6" width="10.140625" style="292" customWidth="1"/>
    <col min="7" max="7" width="9.7109375" style="292" customWidth="1"/>
    <col min="8" max="8" width="9.140625" style="292"/>
    <col min="9" max="9" width="9.140625" style="292" customWidth="1"/>
    <col min="10" max="10" width="15.85546875" style="292" customWidth="1"/>
    <col min="11" max="11" width="9.140625" style="292"/>
    <col min="12" max="12" width="9.140625" style="437"/>
    <col min="13" max="15" width="9.140625" style="292"/>
    <col min="16" max="16" width="9.140625" style="279"/>
    <col min="17" max="16384" width="9.140625" style="292"/>
  </cols>
  <sheetData>
    <row r="1" spans="2:18" ht="20.100000000000001" customHeight="1" x14ac:dyDescent="0.2"/>
    <row r="2" spans="2:18" ht="20.100000000000001" customHeight="1" x14ac:dyDescent="0.2"/>
    <row r="3" spans="2:18" ht="20.100000000000001" customHeight="1" x14ac:dyDescent="0.2">
      <c r="F3" s="373"/>
      <c r="G3" s="327"/>
      <c r="H3" s="76"/>
      <c r="I3" s="373"/>
      <c r="K3" s="356"/>
      <c r="L3" s="439"/>
      <c r="M3" s="356"/>
      <c r="N3" s="358"/>
      <c r="O3" s="356"/>
      <c r="P3" s="360"/>
      <c r="Q3" s="356"/>
      <c r="R3" s="358"/>
    </row>
    <row r="4" spans="2:18" ht="20.100000000000001" customHeight="1" x14ac:dyDescent="0.2">
      <c r="G4" s="327"/>
      <c r="H4" s="327"/>
      <c r="K4" s="356"/>
      <c r="L4" s="438"/>
      <c r="M4" s="356"/>
      <c r="N4" s="358"/>
      <c r="O4" s="356"/>
      <c r="P4" s="357"/>
      <c r="Q4" s="356"/>
      <c r="R4" s="358"/>
    </row>
    <row r="5" spans="2:18" s="523" customFormat="1" ht="20.100000000000001" customHeight="1" x14ac:dyDescent="0.25">
      <c r="B5" s="287"/>
      <c r="C5" s="668" t="s">
        <v>417</v>
      </c>
      <c r="D5" s="668"/>
      <c r="E5" s="668"/>
      <c r="F5" s="668"/>
      <c r="G5" s="668"/>
      <c r="H5" s="668"/>
      <c r="I5" s="668"/>
      <c r="K5" s="524"/>
      <c r="L5" s="525"/>
      <c r="M5" s="524"/>
      <c r="N5" s="524"/>
      <c r="O5" s="524"/>
      <c r="P5" s="526"/>
      <c r="Q5" s="524"/>
      <c r="R5" s="524"/>
    </row>
    <row r="6" spans="2:18" s="523" customFormat="1" ht="20.100000000000001" customHeight="1" x14ac:dyDescent="0.2">
      <c r="B6" s="527" t="s">
        <v>281</v>
      </c>
      <c r="C6" s="528">
        <v>2010</v>
      </c>
      <c r="D6" s="528">
        <v>2011</v>
      </c>
      <c r="E6" s="528">
        <v>2012</v>
      </c>
      <c r="F6" s="528">
        <v>2013</v>
      </c>
      <c r="G6" s="528">
        <v>2014</v>
      </c>
      <c r="H6" s="528">
        <v>2015</v>
      </c>
      <c r="I6" s="528">
        <v>2016</v>
      </c>
      <c r="K6" s="524"/>
      <c r="L6" s="525"/>
      <c r="M6" s="524"/>
      <c r="N6" s="529"/>
      <c r="O6" s="524"/>
      <c r="P6" s="526"/>
      <c r="Q6" s="524"/>
      <c r="R6" s="529"/>
    </row>
    <row r="7" spans="2:18" s="523" customFormat="1" ht="20.100000000000001" customHeight="1" x14ac:dyDescent="0.2">
      <c r="B7" s="530" t="s">
        <v>18</v>
      </c>
      <c r="C7" s="531">
        <f>+C9+C10+C11+C12+C13+C14+C15+C16+C17+C18+C19+C20+C21+C22+C23+C24+C25+C26+C27+C28+C29</f>
        <v>34982.80139471549</v>
      </c>
      <c r="D7" s="531">
        <v>35266.934696431839</v>
      </c>
      <c r="E7" s="531">
        <v>36401.331900067918</v>
      </c>
      <c r="F7" s="531">
        <v>36105.910000000003</v>
      </c>
      <c r="G7" s="531">
        <v>37722.530796464052</v>
      </c>
      <c r="H7" s="531">
        <v>39138.211303649252</v>
      </c>
      <c r="I7" s="531">
        <v>40411</v>
      </c>
      <c r="K7" s="524"/>
      <c r="L7" s="532"/>
      <c r="M7" s="524"/>
      <c r="N7" s="529"/>
      <c r="O7" s="524"/>
      <c r="P7" s="533"/>
      <c r="Q7" s="524"/>
      <c r="R7" s="529"/>
    </row>
    <row r="8" spans="2:18" s="523" customFormat="1" ht="20.100000000000001" customHeight="1" x14ac:dyDescent="0.2">
      <c r="B8" s="534"/>
      <c r="C8" s="535"/>
      <c r="D8" s="535"/>
      <c r="E8" s="535"/>
      <c r="F8" s="535"/>
      <c r="G8" s="535"/>
      <c r="H8" s="535"/>
      <c r="I8" s="535"/>
      <c r="K8" s="524"/>
      <c r="L8" s="532"/>
      <c r="M8" s="524"/>
      <c r="N8" s="529"/>
      <c r="O8" s="524"/>
      <c r="P8" s="533"/>
      <c r="Q8" s="524"/>
      <c r="R8" s="529"/>
    </row>
    <row r="9" spans="2:18" s="523" customFormat="1" ht="20.100000000000001" customHeight="1" x14ac:dyDescent="0.2">
      <c r="B9" s="539" t="s">
        <v>100</v>
      </c>
      <c r="C9" s="540">
        <v>214.61034917500044</v>
      </c>
      <c r="D9" s="540">
        <v>181.53112099918931</v>
      </c>
      <c r="E9" s="540">
        <v>254.48654749913737</v>
      </c>
      <c r="F9" s="540">
        <v>299.8</v>
      </c>
      <c r="G9" s="540">
        <v>270.43237911319295</v>
      </c>
      <c r="H9" s="540">
        <v>242.20344857283217</v>
      </c>
      <c r="I9" s="540">
        <v>279</v>
      </c>
      <c r="K9" s="524"/>
      <c r="L9" s="532"/>
      <c r="M9" s="524"/>
      <c r="N9" s="529"/>
      <c r="O9" s="524"/>
      <c r="P9" s="533"/>
      <c r="Q9" s="524"/>
      <c r="R9" s="529"/>
    </row>
    <row r="10" spans="2:18" s="523" customFormat="1" ht="20.100000000000001" customHeight="1" x14ac:dyDescent="0.2">
      <c r="B10" s="539" t="s">
        <v>208</v>
      </c>
      <c r="C10" s="540">
        <v>824.32256127899564</v>
      </c>
      <c r="D10" s="540">
        <v>1334.9344713975158</v>
      </c>
      <c r="E10" s="540">
        <v>1212.4908284019723</v>
      </c>
      <c r="F10" s="540">
        <v>978.65000000000009</v>
      </c>
      <c r="G10" s="540">
        <v>779.76107992172626</v>
      </c>
      <c r="H10" s="540">
        <v>558.0558124829646</v>
      </c>
      <c r="I10" s="540">
        <v>660</v>
      </c>
      <c r="K10" s="524"/>
      <c r="L10" s="532"/>
      <c r="M10" s="524"/>
      <c r="N10" s="529"/>
      <c r="O10" s="524"/>
      <c r="P10" s="533"/>
      <c r="Q10" s="524"/>
      <c r="R10" s="529"/>
    </row>
    <row r="11" spans="2:18" s="523" customFormat="1" ht="43.5" customHeight="1" x14ac:dyDescent="0.2">
      <c r="B11" s="539" t="s">
        <v>282</v>
      </c>
      <c r="C11" s="540">
        <v>440.6039367829984</v>
      </c>
      <c r="D11" s="540">
        <v>571.51256708130904</v>
      </c>
      <c r="E11" s="540">
        <v>526.83426473859004</v>
      </c>
      <c r="F11" s="540">
        <v>450.56</v>
      </c>
      <c r="G11" s="540">
        <v>448.13858159354402</v>
      </c>
      <c r="H11" s="540">
        <v>580.58658281588055</v>
      </c>
      <c r="I11" s="540">
        <v>263</v>
      </c>
      <c r="K11" s="524"/>
      <c r="L11" s="532"/>
      <c r="M11" s="524"/>
      <c r="N11" s="529"/>
      <c r="O11" s="524"/>
      <c r="P11" s="533"/>
      <c r="Q11" s="524"/>
      <c r="R11" s="529"/>
    </row>
    <row r="12" spans="2:18" s="536" customFormat="1" ht="20.100000000000001" customHeight="1" x14ac:dyDescent="0.2">
      <c r="B12" s="539" t="s">
        <v>42</v>
      </c>
      <c r="C12" s="540">
        <v>3957.1516066433833</v>
      </c>
      <c r="D12" s="540">
        <v>3467.5328773875513</v>
      </c>
      <c r="E12" s="540">
        <v>3830.3351703422882</v>
      </c>
      <c r="F12" s="540">
        <v>4168.6400000000003</v>
      </c>
      <c r="G12" s="540">
        <v>3380.0431625456877</v>
      </c>
      <c r="H12" s="540">
        <v>3923.9419756264638</v>
      </c>
      <c r="I12" s="540">
        <v>4006</v>
      </c>
      <c r="J12" s="523"/>
      <c r="K12" s="524"/>
      <c r="L12" s="532"/>
      <c r="M12" s="524"/>
      <c r="N12" s="529"/>
      <c r="O12" s="524"/>
      <c r="P12" s="533"/>
      <c r="Q12" s="524"/>
      <c r="R12" s="529"/>
    </row>
    <row r="13" spans="2:18" s="523" customFormat="1" ht="20.100000000000001" customHeight="1" x14ac:dyDescent="0.2">
      <c r="B13" s="539" t="s">
        <v>101</v>
      </c>
      <c r="C13" s="540">
        <v>4240.6886950643475</v>
      </c>
      <c r="D13" s="540">
        <v>4037.8209092104125</v>
      </c>
      <c r="E13" s="540">
        <v>4676.4959861995139</v>
      </c>
      <c r="F13" s="540">
        <v>4924.46</v>
      </c>
      <c r="G13" s="540">
        <v>4513.1348896494392</v>
      </c>
      <c r="H13" s="540">
        <v>5017.5203229415147</v>
      </c>
      <c r="I13" s="540">
        <v>4881</v>
      </c>
      <c r="K13" s="524"/>
      <c r="L13" s="532"/>
      <c r="M13" s="524"/>
      <c r="N13" s="529"/>
      <c r="O13" s="524"/>
      <c r="P13" s="533"/>
      <c r="Q13" s="524"/>
      <c r="R13" s="529"/>
    </row>
    <row r="14" spans="2:18" s="523" customFormat="1" ht="20.100000000000001" customHeight="1" x14ac:dyDescent="0.2">
      <c r="B14" s="539" t="s">
        <v>210</v>
      </c>
      <c r="C14" s="540">
        <v>1682.516287785985</v>
      </c>
      <c r="D14" s="540">
        <v>1949.7439886025263</v>
      </c>
      <c r="E14" s="540">
        <v>2082.9450965129877</v>
      </c>
      <c r="F14" s="540">
        <v>1481.34</v>
      </c>
      <c r="G14" s="540">
        <v>2065.7810557616463</v>
      </c>
      <c r="H14" s="540">
        <v>1812.0407225621816</v>
      </c>
      <c r="I14" s="540">
        <v>2609</v>
      </c>
      <c r="K14" s="524"/>
      <c r="L14" s="532"/>
      <c r="M14" s="524"/>
      <c r="N14" s="529"/>
      <c r="O14" s="524"/>
      <c r="P14" s="533"/>
      <c r="Q14" s="524"/>
      <c r="R14" s="529"/>
    </row>
    <row r="15" spans="2:18" s="536" customFormat="1" ht="34.5" customHeight="1" x14ac:dyDescent="0.2">
      <c r="B15" s="539" t="s">
        <v>211</v>
      </c>
      <c r="C15" s="540">
        <v>2189.9329998210246</v>
      </c>
      <c r="D15" s="540">
        <v>2403.6455968549067</v>
      </c>
      <c r="E15" s="540">
        <v>2226.3675867338111</v>
      </c>
      <c r="F15" s="540">
        <v>1889.72</v>
      </c>
      <c r="G15" s="540">
        <v>2013.9675085072738</v>
      </c>
      <c r="H15" s="540">
        <v>2099.9734899962036</v>
      </c>
      <c r="I15" s="540">
        <v>2534</v>
      </c>
      <c r="J15" s="523"/>
      <c r="K15" s="524"/>
      <c r="L15" s="532"/>
      <c r="M15" s="524"/>
      <c r="N15" s="529"/>
      <c r="O15" s="524"/>
      <c r="P15" s="533"/>
      <c r="Q15" s="524"/>
      <c r="R15" s="529"/>
    </row>
    <row r="16" spans="2:18" s="536" customFormat="1" ht="20.100000000000001" customHeight="1" x14ac:dyDescent="0.2">
      <c r="B16" s="539" t="s">
        <v>209</v>
      </c>
      <c r="C16" s="540">
        <v>1477.699740285987</v>
      </c>
      <c r="D16" s="540">
        <v>1411.3714412537934</v>
      </c>
      <c r="E16" s="540">
        <v>1154.9610252508071</v>
      </c>
      <c r="F16" s="540">
        <v>1378.03</v>
      </c>
      <c r="G16" s="540">
        <v>1385.6556600322106</v>
      </c>
      <c r="H16" s="540">
        <v>2268.2807099320798</v>
      </c>
      <c r="I16" s="540">
        <v>1342</v>
      </c>
      <c r="J16" s="523"/>
      <c r="K16" s="524"/>
      <c r="L16" s="532"/>
      <c r="M16" s="524"/>
      <c r="N16" s="529"/>
      <c r="O16" s="524"/>
      <c r="P16" s="533"/>
      <c r="Q16" s="524"/>
      <c r="R16" s="529"/>
    </row>
    <row r="17" spans="2:18" s="523" customFormat="1" ht="20.100000000000001" customHeight="1" x14ac:dyDescent="0.2">
      <c r="B17" s="539" t="s">
        <v>283</v>
      </c>
      <c r="C17" s="540">
        <v>734.93598952799618</v>
      </c>
      <c r="D17" s="540">
        <v>621.05364585154302</v>
      </c>
      <c r="E17" s="540">
        <v>942.60447219886544</v>
      </c>
      <c r="F17" s="540">
        <v>912.83</v>
      </c>
      <c r="G17" s="540">
        <v>889.90914952926698</v>
      </c>
      <c r="H17" s="540">
        <v>912.5081179263475</v>
      </c>
      <c r="I17" s="540">
        <v>835</v>
      </c>
      <c r="K17" s="524"/>
      <c r="L17" s="532"/>
      <c r="M17" s="524"/>
      <c r="N17" s="529"/>
      <c r="O17" s="524"/>
      <c r="P17" s="533"/>
      <c r="Q17" s="524"/>
      <c r="R17" s="529"/>
    </row>
    <row r="18" spans="2:18" s="523" customFormat="1" ht="20.100000000000001" customHeight="1" x14ac:dyDescent="0.2">
      <c r="B18" s="539" t="s">
        <v>87</v>
      </c>
      <c r="C18" s="540">
        <v>3637.7858497794118</v>
      </c>
      <c r="D18" s="540">
        <v>3509.4618920277408</v>
      </c>
      <c r="E18" s="540">
        <v>3229.0371057608859</v>
      </c>
      <c r="F18" s="540">
        <v>3539.73</v>
      </c>
      <c r="G18" s="540">
        <v>3762.9602317445174</v>
      </c>
      <c r="H18" s="540">
        <v>3535.6152385033906</v>
      </c>
      <c r="I18" s="540">
        <v>3424</v>
      </c>
      <c r="K18" s="524"/>
      <c r="L18" s="532"/>
      <c r="M18" s="524"/>
      <c r="N18" s="529"/>
      <c r="O18" s="524"/>
      <c r="P18" s="533"/>
      <c r="Q18" s="524"/>
      <c r="R18" s="529"/>
    </row>
    <row r="19" spans="2:18" s="536" customFormat="1" ht="20.100000000000001" customHeight="1" x14ac:dyDescent="0.2">
      <c r="B19" s="539" t="s">
        <v>351</v>
      </c>
      <c r="C19" s="540">
        <v>538.2129189409975</v>
      </c>
      <c r="D19" s="540">
        <v>778.84020835859815</v>
      </c>
      <c r="E19" s="540">
        <v>599.76387659372517</v>
      </c>
      <c r="F19" s="540">
        <v>570.46</v>
      </c>
      <c r="G19" s="540">
        <v>617.30395350908816</v>
      </c>
      <c r="H19" s="540">
        <v>886.35601034302613</v>
      </c>
      <c r="I19" s="540">
        <v>605</v>
      </c>
      <c r="J19" s="523"/>
      <c r="K19" s="524"/>
      <c r="L19" s="532"/>
      <c r="M19" s="524"/>
      <c r="N19" s="529"/>
      <c r="O19" s="524"/>
      <c r="P19" s="533"/>
      <c r="Q19" s="524"/>
      <c r="R19" s="529"/>
    </row>
    <row r="20" spans="2:18" s="536" customFormat="1" ht="32.25" customHeight="1" x14ac:dyDescent="0.2">
      <c r="B20" s="539" t="s">
        <v>284</v>
      </c>
      <c r="C20" s="540">
        <v>2580.6347290131648</v>
      </c>
      <c r="D20" s="540">
        <v>2588.19900607202</v>
      </c>
      <c r="E20" s="540">
        <v>2581.4164773330863</v>
      </c>
      <c r="F20" s="540">
        <v>2942.09</v>
      </c>
      <c r="G20" s="540">
        <v>3034.7226331884008</v>
      </c>
      <c r="H20" s="540">
        <v>3426.3002229302078</v>
      </c>
      <c r="I20" s="540">
        <v>3087</v>
      </c>
      <c r="J20" s="523"/>
      <c r="K20" s="524"/>
      <c r="L20" s="532"/>
      <c r="M20" s="524"/>
      <c r="N20" s="529"/>
      <c r="O20" s="524"/>
      <c r="P20" s="533"/>
      <c r="Q20" s="524"/>
      <c r="R20" s="529"/>
    </row>
    <row r="21" spans="2:18" s="523" customFormat="1" ht="33" customHeight="1" x14ac:dyDescent="0.2">
      <c r="B21" s="539" t="s">
        <v>285</v>
      </c>
      <c r="C21" s="540">
        <v>1811.2533127049969</v>
      </c>
      <c r="D21" s="540">
        <v>1706.6859210621251</v>
      </c>
      <c r="E21" s="540">
        <v>2172.882587700457</v>
      </c>
      <c r="F21" s="540">
        <v>1824.83</v>
      </c>
      <c r="G21" s="540">
        <v>2054.1660939222606</v>
      </c>
      <c r="H21" s="540">
        <v>2310.7844699268835</v>
      </c>
      <c r="I21" s="540">
        <v>2607</v>
      </c>
      <c r="K21" s="524"/>
      <c r="L21" s="532"/>
      <c r="M21" s="524"/>
      <c r="N21" s="529"/>
      <c r="O21" s="524"/>
      <c r="P21" s="533"/>
      <c r="Q21" s="524"/>
      <c r="R21" s="529"/>
    </row>
    <row r="22" spans="2:18" s="523" customFormat="1" ht="29.25" customHeight="1" x14ac:dyDescent="0.2">
      <c r="B22" s="539" t="s">
        <v>286</v>
      </c>
      <c r="C22" s="540">
        <v>2852.5967452170639</v>
      </c>
      <c r="D22" s="540">
        <v>2914.2238437886917</v>
      </c>
      <c r="E22" s="540">
        <v>2835.123617064939</v>
      </c>
      <c r="F22" s="540">
        <v>2700.2</v>
      </c>
      <c r="G22" s="540">
        <v>3019.2996078178921</v>
      </c>
      <c r="H22" s="540">
        <v>3024.6058548268848</v>
      </c>
      <c r="I22" s="540">
        <v>3110</v>
      </c>
      <c r="K22" s="524"/>
      <c r="L22" s="532"/>
      <c r="M22" s="524"/>
      <c r="N22" s="529"/>
      <c r="O22" s="524"/>
      <c r="P22" s="533"/>
      <c r="Q22" s="524"/>
      <c r="R22" s="529"/>
    </row>
    <row r="23" spans="2:18" s="523" customFormat="1" ht="20.100000000000001" customHeight="1" x14ac:dyDescent="0.2">
      <c r="B23" s="539" t="s">
        <v>213</v>
      </c>
      <c r="C23" s="540">
        <v>1459.906231525988</v>
      </c>
      <c r="D23" s="540">
        <v>1119.8051395326597</v>
      </c>
      <c r="E23" s="540">
        <v>1600.7021872579389</v>
      </c>
      <c r="F23" s="540">
        <v>1591.34</v>
      </c>
      <c r="G23" s="540">
        <v>2191.5969158432863</v>
      </c>
      <c r="H23" s="540">
        <v>1370.8804377388808</v>
      </c>
      <c r="I23" s="540">
        <v>1919</v>
      </c>
      <c r="K23" s="524"/>
      <c r="L23" s="532"/>
      <c r="M23" s="524"/>
      <c r="N23" s="529"/>
      <c r="O23" s="524"/>
      <c r="P23" s="533"/>
      <c r="Q23" s="524"/>
      <c r="R23" s="529"/>
    </row>
    <row r="24" spans="2:18" s="523" customFormat="1" ht="28.5" customHeight="1" x14ac:dyDescent="0.2">
      <c r="B24" s="539" t="s">
        <v>287</v>
      </c>
      <c r="C24" s="540">
        <v>1294.0758775999911</v>
      </c>
      <c r="D24" s="540">
        <v>890.03938320071006</v>
      </c>
      <c r="E24" s="540">
        <v>887.4867749902487</v>
      </c>
      <c r="F24" s="540">
        <v>1376.6</v>
      </c>
      <c r="G24" s="540">
        <v>1647.9713676444021</v>
      </c>
      <c r="H24" s="540">
        <v>1503.0064499145537</v>
      </c>
      <c r="I24" s="540">
        <v>2178</v>
      </c>
      <c r="K24" s="524"/>
      <c r="L24" s="532"/>
      <c r="M24" s="524"/>
      <c r="N24" s="529"/>
      <c r="O24" s="524"/>
      <c r="P24" s="533"/>
      <c r="Q24" s="524"/>
      <c r="R24" s="529"/>
    </row>
    <row r="25" spans="2:18" s="523" customFormat="1" ht="20.100000000000001" customHeight="1" x14ac:dyDescent="0.2">
      <c r="B25" s="539" t="s">
        <v>288</v>
      </c>
      <c r="C25" s="540">
        <v>972.37261346099433</v>
      </c>
      <c r="D25" s="540">
        <v>1228.8743829753064</v>
      </c>
      <c r="E25" s="540">
        <v>829.12830897800166</v>
      </c>
      <c r="F25" s="540">
        <v>1114.69</v>
      </c>
      <c r="G25" s="540">
        <v>1048.9402088091158</v>
      </c>
      <c r="H25" s="540">
        <v>1042.2812487300641</v>
      </c>
      <c r="I25" s="540">
        <v>1183</v>
      </c>
      <c r="K25" s="524"/>
      <c r="L25" s="532"/>
      <c r="M25" s="524"/>
      <c r="N25" s="529"/>
      <c r="O25" s="524"/>
      <c r="P25" s="533"/>
      <c r="Q25" s="524"/>
      <c r="R25" s="529"/>
    </row>
    <row r="26" spans="2:18" s="523" customFormat="1" ht="20.100000000000001" customHeight="1" x14ac:dyDescent="0.2">
      <c r="B26" s="539" t="s">
        <v>289</v>
      </c>
      <c r="C26" s="540">
        <v>946.7564149699939</v>
      </c>
      <c r="D26" s="540">
        <v>844.28782806708364</v>
      </c>
      <c r="E26" s="540">
        <v>1077.9373541840612</v>
      </c>
      <c r="F26" s="540">
        <v>790.95</v>
      </c>
      <c r="G26" s="540">
        <v>892.60328837947634</v>
      </c>
      <c r="H26" s="540">
        <v>1173.1706453517384</v>
      </c>
      <c r="I26" s="540">
        <v>1014</v>
      </c>
      <c r="K26" s="524"/>
      <c r="L26" s="532"/>
      <c r="M26" s="524"/>
      <c r="N26" s="529"/>
      <c r="O26" s="524"/>
      <c r="P26" s="533"/>
      <c r="Q26" s="524"/>
      <c r="R26" s="529"/>
    </row>
    <row r="27" spans="2:18" s="523" customFormat="1" ht="20.100000000000001" customHeight="1" x14ac:dyDescent="0.2">
      <c r="B27" s="539" t="s">
        <v>217</v>
      </c>
      <c r="C27" s="540">
        <v>3022.2963453941716</v>
      </c>
      <c r="D27" s="540">
        <v>3350.4968954411597</v>
      </c>
      <c r="E27" s="540">
        <v>3361.0060812079605</v>
      </c>
      <c r="F27" s="540">
        <v>3111.66</v>
      </c>
      <c r="G27" s="540">
        <v>3290.7256822236013</v>
      </c>
      <c r="H27" s="540">
        <v>3313.3960093830315</v>
      </c>
      <c r="I27" s="540">
        <v>3454</v>
      </c>
      <c r="K27" s="524"/>
      <c r="L27" s="532"/>
      <c r="M27" s="524"/>
      <c r="N27" s="529"/>
      <c r="O27" s="524"/>
      <c r="P27" s="533"/>
      <c r="Q27" s="524"/>
      <c r="R27" s="529"/>
    </row>
    <row r="28" spans="2:18" s="523" customFormat="1" ht="20.100000000000001" customHeight="1" x14ac:dyDescent="0.2">
      <c r="B28" s="539" t="s">
        <v>181</v>
      </c>
      <c r="C28" s="540">
        <v>4.0859539839999997</v>
      </c>
      <c r="D28" s="540">
        <v>22.1800859171192</v>
      </c>
      <c r="E28" s="540">
        <v>0</v>
      </c>
      <c r="F28" s="540">
        <v>39.15</v>
      </c>
      <c r="G28" s="540">
        <v>0</v>
      </c>
      <c r="H28" s="540">
        <v>0</v>
      </c>
      <c r="I28" s="540">
        <v>23</v>
      </c>
      <c r="K28" s="524"/>
      <c r="L28" s="532"/>
      <c r="M28" s="524"/>
      <c r="N28" s="529"/>
      <c r="O28" s="524"/>
      <c r="P28" s="533"/>
      <c r="Q28" s="524"/>
      <c r="R28" s="529"/>
    </row>
    <row r="29" spans="2:18" s="523" customFormat="1" ht="20.100000000000001" customHeight="1" x14ac:dyDescent="0.2">
      <c r="B29" s="539" t="s">
        <v>230</v>
      </c>
      <c r="C29" s="540">
        <v>100.36223575899994</v>
      </c>
      <c r="D29" s="540">
        <v>334.69349134987283</v>
      </c>
      <c r="E29" s="540">
        <v>319.32655111864551</v>
      </c>
      <c r="F29" s="540">
        <v>20.190000000000001</v>
      </c>
      <c r="G29" s="540">
        <v>415.41734672792097</v>
      </c>
      <c r="H29" s="540">
        <v>136.70353314357439</v>
      </c>
      <c r="I29" s="540">
        <v>398</v>
      </c>
      <c r="K29" s="524"/>
      <c r="L29" s="532"/>
      <c r="M29" s="524"/>
      <c r="N29" s="529"/>
      <c r="O29" s="524"/>
      <c r="P29" s="533"/>
      <c r="Q29" s="524"/>
      <c r="R29" s="529"/>
    </row>
    <row r="30" spans="2:18" s="523" customFormat="1" ht="20.100000000000001" customHeight="1" x14ac:dyDescent="0.25">
      <c r="B30" s="537" t="s">
        <v>418</v>
      </c>
      <c r="C30" s="537"/>
      <c r="D30" s="538"/>
      <c r="E30" s="538"/>
      <c r="F30" s="538"/>
      <c r="G30" s="538"/>
      <c r="H30" s="538"/>
      <c r="K30" s="524"/>
      <c r="L30" s="532"/>
      <c r="M30" s="524"/>
      <c r="N30" s="529"/>
      <c r="O30" s="524"/>
      <c r="P30" s="533"/>
      <c r="Q30" s="524"/>
      <c r="R30" s="529"/>
    </row>
    <row r="31" spans="2:18" x14ac:dyDescent="0.2">
      <c r="G31" s="327"/>
      <c r="H31" s="327"/>
      <c r="K31" s="356"/>
      <c r="L31" s="439"/>
      <c r="M31" s="356"/>
      <c r="N31" s="358"/>
      <c r="O31" s="356"/>
      <c r="P31" s="360"/>
      <c r="Q31" s="356"/>
      <c r="R31" s="358"/>
    </row>
    <row r="32" spans="2:18" x14ac:dyDescent="0.2">
      <c r="F32" s="373"/>
      <c r="G32" s="327"/>
      <c r="H32" s="440"/>
      <c r="I32" s="373"/>
      <c r="K32" s="356"/>
      <c r="L32" s="439"/>
      <c r="M32" s="356"/>
      <c r="N32" s="358"/>
      <c r="O32" s="356"/>
      <c r="P32" s="360"/>
      <c r="Q32" s="356"/>
      <c r="R32" s="358"/>
    </row>
    <row r="33" spans="6:18" x14ac:dyDescent="0.2">
      <c r="F33" s="373"/>
      <c r="G33" s="327"/>
      <c r="H33" s="76"/>
      <c r="I33" s="373"/>
      <c r="K33" s="356"/>
      <c r="L33" s="439"/>
      <c r="M33" s="356"/>
      <c r="N33" s="358"/>
      <c r="O33" s="356"/>
      <c r="P33" s="360"/>
      <c r="Q33" s="356"/>
      <c r="R33" s="358"/>
    </row>
    <row r="34" spans="6:18" x14ac:dyDescent="0.2">
      <c r="G34" s="327"/>
      <c r="H34" s="327"/>
      <c r="K34" s="356"/>
      <c r="L34" s="438"/>
      <c r="M34" s="356"/>
      <c r="N34" s="358"/>
      <c r="O34" s="356"/>
      <c r="P34" s="357"/>
      <c r="Q34" s="356"/>
      <c r="R34" s="358"/>
    </row>
    <row r="35" spans="6:18" x14ac:dyDescent="0.2">
      <c r="G35" s="327"/>
      <c r="H35" s="327"/>
    </row>
    <row r="36" spans="6:18" x14ac:dyDescent="0.2">
      <c r="F36" s="441"/>
      <c r="G36" s="327"/>
      <c r="H36" s="440"/>
      <c r="I36" s="373"/>
    </row>
    <row r="37" spans="6:18" x14ac:dyDescent="0.2">
      <c r="F37" s="373"/>
      <c r="G37" s="327"/>
      <c r="H37" s="76"/>
      <c r="I37" s="373"/>
    </row>
    <row r="38" spans="6:18" x14ac:dyDescent="0.2">
      <c r="G38" s="327"/>
      <c r="H38" s="327"/>
    </row>
    <row r="39" spans="6:18" x14ac:dyDescent="0.2">
      <c r="G39" s="327"/>
      <c r="H39" s="327"/>
    </row>
    <row r="40" spans="6:18" x14ac:dyDescent="0.2">
      <c r="F40" s="441"/>
      <c r="G40" s="327"/>
      <c r="H40" s="440"/>
      <c r="I40" s="373"/>
    </row>
    <row r="41" spans="6:18" x14ac:dyDescent="0.2">
      <c r="F41" s="373"/>
      <c r="G41" s="327"/>
      <c r="H41" s="76"/>
      <c r="I41" s="373"/>
    </row>
    <row r="42" spans="6:18" x14ac:dyDescent="0.2">
      <c r="G42" s="327"/>
      <c r="H42" s="327"/>
    </row>
    <row r="43" spans="6:18" x14ac:dyDescent="0.2">
      <c r="G43" s="327"/>
      <c r="H43" s="327"/>
    </row>
    <row r="44" spans="6:18" x14ac:dyDescent="0.2">
      <c r="F44" s="441"/>
      <c r="G44" s="327"/>
      <c r="H44" s="440"/>
      <c r="I44" s="373"/>
    </row>
    <row r="45" spans="6:18" x14ac:dyDescent="0.2">
      <c r="F45" s="441"/>
      <c r="G45" s="327"/>
      <c r="H45" s="76"/>
      <c r="I45" s="373"/>
    </row>
    <row r="46" spans="6:18" x14ac:dyDescent="0.2">
      <c r="G46" s="327"/>
      <c r="H46" s="327"/>
    </row>
    <row r="47" spans="6:18" x14ac:dyDescent="0.2">
      <c r="G47" s="327"/>
      <c r="H47" s="327"/>
    </row>
    <row r="48" spans="6:18" x14ac:dyDescent="0.2">
      <c r="F48" s="441"/>
      <c r="G48" s="327"/>
      <c r="H48" s="440"/>
      <c r="I48" s="373"/>
    </row>
    <row r="49" spans="6:9" x14ac:dyDescent="0.2">
      <c r="F49" s="441"/>
      <c r="G49" s="327"/>
      <c r="H49" s="76"/>
      <c r="I49" s="373"/>
    </row>
  </sheetData>
  <customSheetViews>
    <customSheetView guid="{F1F7BD3E-FC2C-462F-A022-5270024FE9F6}" showPageBreaks="1" view="pageBreakPreview">
      <selection activeCell="D31" sqref="D31"/>
      <pageMargins left="1" right="1" top="1" bottom="1" header="0.5" footer="0.45"/>
      <pageSetup scale="54" orientation="portrait" horizontalDpi="300" verticalDpi="300" r:id="rId1"/>
      <headerFooter alignWithMargins="0"/>
    </customSheetView>
    <customSheetView guid="{F4665436-DFC3-47B1-A482-DE3E62B43168}" showPageBreaks="1" printArea="1" hiddenColumns="1" view="pageBreakPreview" showRuler="0">
      <selection activeCell="O55" sqref="O55"/>
      <colBreaks count="1" manualBreakCount="1">
        <brk id="23" min="1" max="58" man="1"/>
      </colBreaks>
      <pageMargins left="1" right="1" top="1" bottom="1" header="0.5" footer="0.45"/>
      <pageSetup scale="72" orientation="portrait" horizontalDpi="300" verticalDpi="300" r:id="rId2"/>
      <headerFooter alignWithMargins="0"/>
    </customSheetView>
    <customSheetView guid="{2C045F60-6AB2-44F0-B91E-AB5C1A883BD2}" showPageBreaks="1" printArea="1" view="pageBreakPreview">
      <selection activeCell="P27" sqref="P27"/>
      <pageMargins left="1" right="1" top="1" bottom="1" header="0.5" footer="0.45"/>
      <pageSetup scale="54" orientation="portrait" horizontalDpi="300" verticalDpi="300" r:id="rId3"/>
      <headerFooter alignWithMargins="0"/>
    </customSheetView>
  </customSheetViews>
  <mergeCells count="1">
    <mergeCell ref="C5:I5"/>
  </mergeCells>
  <phoneticPr fontId="9" type="noConversion"/>
  <pageMargins left="1" right="1" top="1" bottom="1" header="0.5" footer="0.45"/>
  <pageSetup scale="54" orientation="portrait" horizontalDpi="300" verticalDpi="300" r:id="rId4"/>
  <headerFooter alignWithMargins="0"/>
  <drawing r:id="rId5"/>
  <legacyDrawing r:id="rId6"/>
  <oleObjects>
    <mc:AlternateContent xmlns:mc="http://schemas.openxmlformats.org/markup-compatibility/2006">
      <mc:Choice Requires="x14">
        <oleObject progId="MSPhotoEd.3" shapeId="7169" r:id="rId7">
          <objectPr defaultSize="0" autoPict="0" r:id="rId8">
            <anchor moveWithCells="1" sizeWithCells="1">
              <from>
                <xdr:col>0</xdr:col>
                <xdr:colOff>28575</xdr:colOff>
                <xdr:row>0</xdr:row>
                <xdr:rowOff>9525</xdr:rowOff>
              </from>
              <to>
                <xdr:col>0</xdr:col>
                <xdr:colOff>57150</xdr:colOff>
                <xdr:row>0</xdr:row>
                <xdr:rowOff>19050</xdr:rowOff>
              </to>
            </anchor>
          </objectPr>
        </oleObject>
      </mc:Choice>
      <mc:Fallback>
        <oleObject progId="MSPhotoEd.3" shapeId="7169" r:id="rId7"/>
      </mc:Fallback>
    </mc:AlternateContent>
    <mc:AlternateContent xmlns:mc="http://schemas.openxmlformats.org/markup-compatibility/2006">
      <mc:Choice Requires="x14">
        <oleObject progId="MSPhotoEd.3" shapeId="7170" r:id="rId9">
          <objectPr defaultSize="0" autoPict="0" r:id="rId8">
            <anchor moveWithCells="1" sizeWithCells="1">
              <from>
                <xdr:col>0</xdr:col>
                <xdr:colOff>0</xdr:colOff>
                <xdr:row>0</xdr:row>
                <xdr:rowOff>9525</xdr:rowOff>
              </from>
              <to>
                <xdr:col>1</xdr:col>
                <xdr:colOff>304800</xdr:colOff>
                <xdr:row>2</xdr:row>
                <xdr:rowOff>142875</xdr:rowOff>
              </to>
            </anchor>
          </objectPr>
        </oleObject>
      </mc:Choice>
      <mc:Fallback>
        <oleObject progId="MSPhotoEd.3" shapeId="7170" r:id="rId9"/>
      </mc:Fallback>
    </mc:AlternateContent>
  </oleObjec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3"/>
  <sheetViews>
    <sheetView workbookViewId="0"/>
  </sheetViews>
  <sheetFormatPr defaultRowHeight="12.75" outlineLevelCol="1" x14ac:dyDescent="0.2"/>
  <cols>
    <col min="1" max="1" width="6.42578125" customWidth="1"/>
    <col min="2" max="2" width="18.140625" customWidth="1"/>
    <col min="3" max="7" width="8.28515625" customWidth="1"/>
    <col min="8" max="11" width="8.28515625" customWidth="1" outlineLevel="1"/>
    <col min="12" max="12" width="8.28515625" customWidth="1" collapsed="1"/>
    <col min="13" max="14" width="8.28515625" customWidth="1"/>
    <col min="15" max="15" width="1.7109375" customWidth="1"/>
  </cols>
  <sheetData>
    <row r="1" spans="1:15" ht="18.75" x14ac:dyDescent="0.25">
      <c r="A1" s="10" t="e">
        <f>#REF!+0.01</f>
        <v>#REF!</v>
      </c>
      <c r="B1" s="11" t="s">
        <v>44</v>
      </c>
      <c r="C1" s="6"/>
      <c r="D1" s="6"/>
      <c r="E1" s="6"/>
      <c r="F1" s="6"/>
      <c r="G1" s="6"/>
      <c r="H1" s="6"/>
      <c r="I1" s="6"/>
      <c r="J1" s="6"/>
      <c r="K1" s="6"/>
      <c r="L1" s="6"/>
      <c r="M1" s="6"/>
      <c r="N1" s="6"/>
      <c r="O1" s="6"/>
    </row>
    <row r="3" spans="1:15" x14ac:dyDescent="0.2">
      <c r="B3" s="2" t="s">
        <v>45</v>
      </c>
      <c r="C3" s="2">
        <v>1985</v>
      </c>
      <c r="D3" s="2">
        <v>1986</v>
      </c>
      <c r="E3" s="2">
        <v>1987</v>
      </c>
      <c r="F3" s="2">
        <v>1988</v>
      </c>
      <c r="G3" s="24">
        <v>1989</v>
      </c>
      <c r="H3" s="2">
        <v>1990</v>
      </c>
      <c r="I3" s="2">
        <v>1991</v>
      </c>
      <c r="J3" s="2">
        <v>1992</v>
      </c>
      <c r="K3" s="2">
        <v>1993</v>
      </c>
      <c r="L3" s="2">
        <v>1994</v>
      </c>
      <c r="M3" s="2">
        <v>1995</v>
      </c>
      <c r="N3" s="2">
        <v>1996</v>
      </c>
      <c r="O3" s="2"/>
    </row>
    <row r="5" spans="1:15" x14ac:dyDescent="0.2">
      <c r="B5" t="s">
        <v>46</v>
      </c>
    </row>
    <row r="6" spans="1:15" x14ac:dyDescent="0.2">
      <c r="B6" t="s">
        <v>47</v>
      </c>
      <c r="C6" s="12">
        <v>2095</v>
      </c>
      <c r="D6" s="12">
        <v>2057</v>
      </c>
      <c r="E6" s="12">
        <v>2503</v>
      </c>
      <c r="F6" s="12">
        <v>2925</v>
      </c>
      <c r="G6" s="12">
        <v>3623</v>
      </c>
      <c r="H6" s="12"/>
      <c r="I6" s="12"/>
      <c r="J6" s="12"/>
      <c r="K6" s="12"/>
      <c r="L6" s="12">
        <v>5107</v>
      </c>
      <c r="M6" s="12">
        <v>5970</v>
      </c>
      <c r="N6" s="12"/>
    </row>
    <row r="7" spans="1:15" x14ac:dyDescent="0.2">
      <c r="B7" s="6" t="s">
        <v>48</v>
      </c>
      <c r="C7" s="12"/>
      <c r="D7" s="13">
        <f>IF(D6=0,"...",(D6/C6-1)*100)</f>
        <v>-1.8138424821002364</v>
      </c>
      <c r="E7" s="13">
        <f t="shared" ref="E7:M7" si="0">IF(E6=0,"...",(E6/D6-1)*100)</f>
        <v>21.68206125425376</v>
      </c>
      <c r="F7" s="13">
        <f t="shared" si="0"/>
        <v>16.859768278066323</v>
      </c>
      <c r="G7" s="13">
        <f t="shared" si="0"/>
        <v>23.863247863247871</v>
      </c>
      <c r="H7" s="13" t="str">
        <f t="shared" si="0"/>
        <v>...</v>
      </c>
      <c r="I7" s="13" t="str">
        <f t="shared" si="0"/>
        <v>...</v>
      </c>
      <c r="J7" s="13" t="str">
        <f t="shared" si="0"/>
        <v>...</v>
      </c>
      <c r="K7" s="13" t="str">
        <f t="shared" si="0"/>
        <v>...</v>
      </c>
      <c r="L7" s="13" t="s">
        <v>49</v>
      </c>
      <c r="M7" s="13">
        <f t="shared" si="0"/>
        <v>16.898374779714121</v>
      </c>
      <c r="N7" s="13"/>
    </row>
    <row r="8" spans="1:15" x14ac:dyDescent="0.2">
      <c r="C8" s="12"/>
      <c r="D8" s="12"/>
      <c r="E8" s="12"/>
      <c r="F8" s="12"/>
      <c r="G8" s="12"/>
      <c r="H8" s="12"/>
      <c r="I8" s="12"/>
      <c r="J8" s="12"/>
      <c r="K8" s="12"/>
      <c r="L8" s="12"/>
      <c r="M8" s="12"/>
      <c r="N8" s="12"/>
    </row>
    <row r="9" spans="1:15" x14ac:dyDescent="0.2">
      <c r="B9" t="s">
        <v>50</v>
      </c>
      <c r="C9" s="12">
        <v>344</v>
      </c>
      <c r="D9" s="12">
        <v>368</v>
      </c>
      <c r="E9" s="12">
        <v>492</v>
      </c>
      <c r="F9" s="12">
        <v>541</v>
      </c>
      <c r="G9" s="12">
        <v>627</v>
      </c>
      <c r="H9" s="12"/>
      <c r="I9" s="12"/>
      <c r="J9" s="12"/>
      <c r="K9" s="12"/>
      <c r="L9" s="12">
        <v>1063</v>
      </c>
      <c r="M9" s="12">
        <v>1244</v>
      </c>
      <c r="N9" s="12"/>
    </row>
    <row r="10" spans="1:15" x14ac:dyDescent="0.2">
      <c r="B10" s="6" t="s">
        <v>48</v>
      </c>
      <c r="C10" s="12"/>
      <c r="D10" s="13">
        <f>IF(D9=0,"...",(D9/C9-1)*100)</f>
        <v>6.9767441860465018</v>
      </c>
      <c r="E10" s="13">
        <f t="shared" ref="E10:M10" si="1">IF(E9=0,"...",(E9/D9-1)*100)</f>
        <v>33.695652173913039</v>
      </c>
      <c r="F10" s="13">
        <f t="shared" si="1"/>
        <v>9.9593495934959364</v>
      </c>
      <c r="G10" s="13">
        <f t="shared" si="1"/>
        <v>15.89648798521257</v>
      </c>
      <c r="H10" s="13" t="str">
        <f t="shared" si="1"/>
        <v>...</v>
      </c>
      <c r="I10" s="13" t="str">
        <f t="shared" si="1"/>
        <v>...</v>
      </c>
      <c r="J10" s="13" t="str">
        <f t="shared" si="1"/>
        <v>...</v>
      </c>
      <c r="K10" s="13" t="str">
        <f t="shared" si="1"/>
        <v>...</v>
      </c>
      <c r="L10" s="13" t="s">
        <v>49</v>
      </c>
      <c r="M10" s="13">
        <f t="shared" si="1"/>
        <v>17.027281279397922</v>
      </c>
      <c r="N10" s="13"/>
    </row>
    <row r="11" spans="1:15" x14ac:dyDescent="0.2">
      <c r="C11" s="12"/>
      <c r="D11" s="12"/>
      <c r="E11" s="12"/>
      <c r="F11" s="12"/>
      <c r="G11" s="12"/>
      <c r="H11" s="12"/>
      <c r="I11" s="12"/>
      <c r="J11" s="12"/>
      <c r="K11" s="12"/>
      <c r="L11" s="12"/>
      <c r="M11" s="12"/>
      <c r="N11" s="12"/>
    </row>
    <row r="12" spans="1:15" x14ac:dyDescent="0.2">
      <c r="B12" t="s">
        <v>51</v>
      </c>
      <c r="C12" s="12">
        <v>585</v>
      </c>
      <c r="D12" s="12">
        <v>670</v>
      </c>
      <c r="E12" s="12">
        <v>906</v>
      </c>
      <c r="F12" s="12">
        <v>1101</v>
      </c>
      <c r="G12" s="12">
        <v>1282</v>
      </c>
      <c r="H12" s="12"/>
      <c r="I12" s="12"/>
      <c r="J12" s="12"/>
      <c r="K12" s="12"/>
      <c r="L12" s="12">
        <v>1680</v>
      </c>
      <c r="M12" s="12">
        <v>1916</v>
      </c>
      <c r="N12" s="12"/>
    </row>
    <row r="13" spans="1:15" x14ac:dyDescent="0.2">
      <c r="B13" s="6" t="s">
        <v>48</v>
      </c>
      <c r="C13" s="12"/>
      <c r="D13" s="13">
        <f>IF(D12=0,"...",(D12/C12-1)*100)</f>
        <v>14.529914529914523</v>
      </c>
      <c r="E13" s="13">
        <f t="shared" ref="E13:M13" si="2">IF(E12=0,"...",(E12/D12-1)*100)</f>
        <v>35.223880597014933</v>
      </c>
      <c r="F13" s="13">
        <f t="shared" si="2"/>
        <v>21.52317880794703</v>
      </c>
      <c r="G13" s="13">
        <f t="shared" si="2"/>
        <v>16.439600363306095</v>
      </c>
      <c r="H13" s="13" t="str">
        <f t="shared" si="2"/>
        <v>...</v>
      </c>
      <c r="I13" s="13" t="str">
        <f t="shared" si="2"/>
        <v>...</v>
      </c>
      <c r="J13" s="13" t="str">
        <f t="shared" si="2"/>
        <v>...</v>
      </c>
      <c r="K13" s="13" t="str">
        <f t="shared" si="2"/>
        <v>...</v>
      </c>
      <c r="L13" s="13" t="s">
        <v>49</v>
      </c>
      <c r="M13" s="13">
        <f t="shared" si="2"/>
        <v>14.047619047619042</v>
      </c>
      <c r="N13" s="13"/>
    </row>
    <row r="14" spans="1:15" x14ac:dyDescent="0.2">
      <c r="C14" s="12"/>
      <c r="D14" s="12"/>
      <c r="E14" s="12"/>
      <c r="F14" s="12"/>
      <c r="G14" s="12"/>
      <c r="H14" s="12"/>
      <c r="I14" s="12"/>
      <c r="J14" s="12"/>
      <c r="K14" s="12"/>
      <c r="L14" s="12"/>
      <c r="M14" s="12"/>
      <c r="N14" s="12"/>
    </row>
    <row r="15" spans="1:15" x14ac:dyDescent="0.2">
      <c r="B15" t="s">
        <v>52</v>
      </c>
      <c r="C15" s="12">
        <v>164</v>
      </c>
      <c r="D15" s="12">
        <v>174</v>
      </c>
      <c r="E15" s="12">
        <v>276</v>
      </c>
      <c r="F15" s="12">
        <v>393</v>
      </c>
      <c r="G15" s="12">
        <v>450</v>
      </c>
      <c r="H15" s="12"/>
      <c r="I15" s="12"/>
      <c r="J15" s="12"/>
      <c r="K15" s="12"/>
      <c r="L15" s="12">
        <v>685</v>
      </c>
      <c r="M15" s="12">
        <v>754</v>
      </c>
      <c r="N15" s="12"/>
    </row>
    <row r="16" spans="1:15" x14ac:dyDescent="0.2">
      <c r="B16" s="6" t="s">
        <v>48</v>
      </c>
      <c r="C16" s="12"/>
      <c r="D16" s="13">
        <f>IF(D15=0,"...",(D15/C15-1)*100)</f>
        <v>6.0975609756097615</v>
      </c>
      <c r="E16" s="13">
        <f t="shared" ref="E16:M16" si="3">IF(E15=0,"...",(E15/D15-1)*100)</f>
        <v>58.62068965517242</v>
      </c>
      <c r="F16" s="13">
        <f t="shared" si="3"/>
        <v>42.3913043478261</v>
      </c>
      <c r="G16" s="13">
        <f t="shared" si="3"/>
        <v>14.503816793893121</v>
      </c>
      <c r="H16" s="13" t="str">
        <f t="shared" si="3"/>
        <v>...</v>
      </c>
      <c r="I16" s="13" t="str">
        <f t="shared" si="3"/>
        <v>...</v>
      </c>
      <c r="J16" s="13" t="str">
        <f t="shared" si="3"/>
        <v>...</v>
      </c>
      <c r="K16" s="13" t="str">
        <f t="shared" si="3"/>
        <v>...</v>
      </c>
      <c r="L16" s="13" t="s">
        <v>49</v>
      </c>
      <c r="M16" s="13">
        <f t="shared" si="3"/>
        <v>10.072992700729921</v>
      </c>
      <c r="N16" s="13"/>
    </row>
    <row r="17" spans="1:14" x14ac:dyDescent="0.2">
      <c r="C17" s="12"/>
      <c r="D17" s="12"/>
      <c r="E17" s="12"/>
      <c r="F17" s="12"/>
      <c r="G17" s="12"/>
      <c r="H17" s="12"/>
      <c r="I17" s="12"/>
      <c r="J17" s="12"/>
      <c r="K17" s="12"/>
      <c r="L17" s="12"/>
      <c r="M17" s="12"/>
      <c r="N17" s="12"/>
    </row>
    <row r="18" spans="1:14" x14ac:dyDescent="0.2">
      <c r="B18" t="s">
        <v>18</v>
      </c>
      <c r="C18" s="12">
        <f>C15+C12+C9+C6</f>
        <v>3188</v>
      </c>
      <c r="D18" s="12">
        <f t="shared" ref="D18:M18" si="4">D15+D12+D9+D6</f>
        <v>3269</v>
      </c>
      <c r="E18" s="12">
        <f t="shared" si="4"/>
        <v>4177</v>
      </c>
      <c r="F18" s="12">
        <f t="shared" si="4"/>
        <v>4960</v>
      </c>
      <c r="G18" s="12">
        <f t="shared" si="4"/>
        <v>5982</v>
      </c>
      <c r="H18" s="12">
        <f t="shared" si="4"/>
        <v>0</v>
      </c>
      <c r="I18" s="12">
        <f t="shared" si="4"/>
        <v>0</v>
      </c>
      <c r="J18" s="12">
        <f t="shared" si="4"/>
        <v>0</v>
      </c>
      <c r="K18" s="12">
        <f t="shared" si="4"/>
        <v>0</v>
      </c>
      <c r="L18" s="12">
        <f t="shared" si="4"/>
        <v>8535</v>
      </c>
      <c r="M18" s="12">
        <f t="shared" si="4"/>
        <v>9884</v>
      </c>
      <c r="N18" s="12"/>
    </row>
    <row r="19" spans="1:14" x14ac:dyDescent="0.2">
      <c r="B19" s="6" t="s">
        <v>48</v>
      </c>
      <c r="C19" s="12"/>
      <c r="D19" s="13">
        <f>IF(D18=0,"...",(D18/C18-1)*100)</f>
        <v>2.5407779171894518</v>
      </c>
      <c r="E19" s="13">
        <f t="shared" ref="E19:M19" si="5">IF(E18=0,"...",(E18/D18-1)*100)</f>
        <v>27.776078311410224</v>
      </c>
      <c r="F19" s="13">
        <f t="shared" si="5"/>
        <v>18.74551113239167</v>
      </c>
      <c r="G19" s="13">
        <f t="shared" si="5"/>
        <v>20.60483870967742</v>
      </c>
      <c r="H19" s="13" t="str">
        <f t="shared" si="5"/>
        <v>...</v>
      </c>
      <c r="I19" s="13" t="str">
        <f t="shared" si="5"/>
        <v>...</v>
      </c>
      <c r="J19" s="13" t="str">
        <f t="shared" si="5"/>
        <v>...</v>
      </c>
      <c r="K19" s="13" t="str">
        <f t="shared" si="5"/>
        <v>...</v>
      </c>
      <c r="L19" s="13" t="s">
        <v>49</v>
      </c>
      <c r="M19" s="13">
        <f t="shared" si="5"/>
        <v>15.805506736965436</v>
      </c>
      <c r="N19" s="13"/>
    </row>
    <row r="20" spans="1:14" x14ac:dyDescent="0.2">
      <c r="A20" s="3"/>
      <c r="B20" s="3"/>
      <c r="C20" s="3"/>
      <c r="D20" s="3"/>
      <c r="E20" s="3"/>
      <c r="F20" s="3"/>
      <c r="G20" s="3"/>
      <c r="H20" s="3"/>
      <c r="I20" s="3"/>
      <c r="J20" s="3"/>
      <c r="K20" s="3"/>
      <c r="L20" s="3"/>
      <c r="M20" s="3"/>
      <c r="N20" s="25"/>
    </row>
    <row r="21" spans="1:14" x14ac:dyDescent="0.2">
      <c r="A21" s="1" t="s">
        <v>1</v>
      </c>
    </row>
    <row r="22" spans="1:14" x14ac:dyDescent="0.2">
      <c r="A22" s="1"/>
    </row>
    <row r="23" spans="1:14" ht="14.25" x14ac:dyDescent="0.2">
      <c r="A23" s="4">
        <v>1</v>
      </c>
      <c r="B23" t="s">
        <v>53</v>
      </c>
    </row>
    <row r="24" spans="1:14" ht="14.25" x14ac:dyDescent="0.2">
      <c r="A24" s="4"/>
    </row>
    <row r="25" spans="1:14" x14ac:dyDescent="0.2">
      <c r="E25" s="22" t="s">
        <v>54</v>
      </c>
    </row>
    <row r="38" spans="5:5" x14ac:dyDescent="0.2">
      <c r="E38" s="21" t="s">
        <v>55</v>
      </c>
    </row>
    <row r="51" spans="1:15" x14ac:dyDescent="0.2">
      <c r="A51" s="6" t="s">
        <v>43</v>
      </c>
      <c r="B51" s="6"/>
      <c r="C51" s="6"/>
      <c r="D51" s="6"/>
      <c r="E51" s="6"/>
      <c r="F51" s="6"/>
      <c r="G51" s="6"/>
      <c r="H51" s="6"/>
      <c r="I51" s="6"/>
      <c r="J51" s="6"/>
      <c r="K51" s="6"/>
      <c r="L51" s="6"/>
      <c r="M51" s="6"/>
      <c r="N51" s="6"/>
      <c r="O51" s="6"/>
    </row>
    <row r="52" spans="1:15" x14ac:dyDescent="0.2">
      <c r="A52" s="6"/>
      <c r="B52" s="6"/>
      <c r="C52" s="6"/>
      <c r="D52" s="6"/>
      <c r="E52" s="6"/>
      <c r="F52" s="6"/>
      <c r="G52" s="6"/>
      <c r="H52" s="6"/>
      <c r="I52" s="6"/>
      <c r="J52" s="6"/>
      <c r="K52" s="6"/>
      <c r="L52" s="6"/>
      <c r="M52" s="6"/>
      <c r="N52" s="6"/>
      <c r="O52" s="6"/>
    </row>
    <row r="53" spans="1:15" x14ac:dyDescent="0.2">
      <c r="A53" s="5" t="e">
        <f>#REF!+1</f>
        <v>#REF!</v>
      </c>
      <c r="B53" s="6"/>
      <c r="C53" s="6"/>
      <c r="D53" s="6"/>
      <c r="E53" s="6"/>
      <c r="F53" s="6"/>
      <c r="G53" s="6"/>
      <c r="H53" s="6"/>
      <c r="I53" s="6"/>
      <c r="J53" s="6"/>
      <c r="K53" s="6"/>
      <c r="L53" s="6"/>
      <c r="M53" s="6"/>
      <c r="N53" s="6"/>
      <c r="O53" s="6"/>
    </row>
  </sheetData>
  <customSheetViews>
    <customSheetView guid="{F1F7BD3E-FC2C-462F-A022-5270024FE9F6}" state="hidden">
      <pageMargins left="1" right="1" top="0.75" bottom="0.5" header="0.5" footer="0.5"/>
      <printOptions horizontalCentered="1"/>
      <pageSetup orientation="portrait" horizontalDpi="300" verticalDpi="300" r:id="rId1"/>
      <headerFooter alignWithMargins="0"/>
    </customSheetView>
    <customSheetView guid="{F4665436-DFC3-47B1-A482-DE3E62B43168}" hiddenColumns="1" state="hidden" showRuler="0">
      <pageMargins left="1" right="1" top="0.75" bottom="0.5" header="0.5" footer="0.5"/>
      <printOptions horizontalCentered="1"/>
      <pageSetup orientation="portrait" horizontalDpi="300" verticalDpi="300" r:id="rId2"/>
      <headerFooter alignWithMargins="0"/>
    </customSheetView>
    <customSheetView guid="{2C045F60-6AB2-44F0-B91E-AB5C1A883BD2}" hiddenColumns="1" state="hidden">
      <pageMargins left="1" right="1" top="0.75" bottom="0.5" header="0.5" footer="0.5"/>
      <printOptions horizontalCentered="1"/>
      <pageSetup orientation="portrait" horizontalDpi="300" verticalDpi="300" r:id="rId3"/>
      <headerFooter alignWithMargins="0"/>
    </customSheetView>
  </customSheetViews>
  <phoneticPr fontId="9" type="noConversion"/>
  <printOptions horizontalCentered="1"/>
  <pageMargins left="1" right="1" top="0.75" bottom="0.5" header="0.5" footer="0.5"/>
  <pageSetup orientation="portrait" horizontalDpi="300" verticalDpi="300" r:id="rId4"/>
  <headerFooter alignWithMargins="0"/>
  <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43"/>
  <sheetViews>
    <sheetView topLeftCell="A83" workbookViewId="0">
      <selection activeCell="E110" sqref="E110"/>
    </sheetView>
  </sheetViews>
  <sheetFormatPr defaultRowHeight="12.75" outlineLevelRow="1" x14ac:dyDescent="0.2"/>
  <cols>
    <col min="1" max="1" width="15" customWidth="1"/>
    <col min="2" max="2" width="12.7109375" customWidth="1"/>
    <col min="5" max="5" width="10" customWidth="1"/>
    <col min="6" max="6" width="13" customWidth="1"/>
    <col min="7" max="7" width="10.42578125" customWidth="1"/>
    <col min="8" max="8" width="14.42578125" customWidth="1"/>
    <col min="9" max="9" width="8.42578125" customWidth="1"/>
    <col min="18" max="18" width="9.85546875" customWidth="1"/>
    <col min="19" max="19" width="8" customWidth="1"/>
    <col min="20" max="20" width="13.7109375" customWidth="1"/>
    <col min="21" max="21" width="9.5703125" customWidth="1"/>
    <col min="22" max="22" width="14.140625" customWidth="1"/>
    <col min="23" max="23" width="14.28515625" customWidth="1"/>
    <col min="24" max="24" width="11.5703125" customWidth="1"/>
    <col min="25" max="25" width="8.28515625" customWidth="1"/>
    <col min="116" max="116" width="156.140625" bestFit="1" customWidth="1"/>
    <col min="117" max="117" width="157.140625" customWidth="1"/>
  </cols>
  <sheetData>
    <row r="1" spans="1:26" ht="18" customHeight="1" x14ac:dyDescent="0.25">
      <c r="A1" s="28" t="s">
        <v>56</v>
      </c>
      <c r="B1" s="11" t="s">
        <v>30</v>
      </c>
      <c r="C1" s="6"/>
      <c r="D1" s="6"/>
      <c r="E1" s="6"/>
      <c r="F1" s="6"/>
      <c r="G1" s="6"/>
      <c r="H1" s="6"/>
      <c r="I1" s="6"/>
      <c r="K1" s="22"/>
      <c r="R1" s="43" t="s">
        <v>57</v>
      </c>
      <c r="S1" s="11" t="s">
        <v>58</v>
      </c>
      <c r="T1" s="29"/>
      <c r="U1" s="29"/>
      <c r="V1" s="29"/>
      <c r="W1" s="21"/>
      <c r="X1" s="21"/>
      <c r="Y1" s="21"/>
    </row>
    <row r="2" spans="1:26" ht="15.75" x14ac:dyDescent="0.25">
      <c r="C2" s="9"/>
      <c r="S2" s="30" t="s">
        <v>59</v>
      </c>
      <c r="T2" s="31"/>
      <c r="U2" s="31"/>
      <c r="V2" s="31"/>
      <c r="W2" s="31"/>
      <c r="X2" s="31"/>
      <c r="Y2" s="31"/>
      <c r="Z2" s="25"/>
    </row>
    <row r="3" spans="1:26" ht="15.75" x14ac:dyDescent="0.25">
      <c r="C3" s="9"/>
      <c r="S3" s="38"/>
      <c r="T3" s="39"/>
      <c r="U3" s="39"/>
      <c r="V3" s="39"/>
      <c r="W3" s="39"/>
      <c r="X3" s="39"/>
      <c r="Y3" s="39"/>
      <c r="Z3" s="25"/>
    </row>
    <row r="4" spans="1:26" x14ac:dyDescent="0.2">
      <c r="C4" s="9"/>
      <c r="H4" t="s">
        <v>60</v>
      </c>
      <c r="S4" s="25"/>
      <c r="T4" s="25"/>
      <c r="U4" s="37" t="s">
        <v>61</v>
      </c>
      <c r="V4" s="31"/>
      <c r="W4" s="31"/>
      <c r="X4" s="31"/>
      <c r="Y4" s="25"/>
      <c r="Z4" s="25"/>
    </row>
    <row r="5" spans="1:26" ht="24.95" customHeight="1" x14ac:dyDescent="0.2">
      <c r="B5" s="8" t="s">
        <v>31</v>
      </c>
      <c r="C5" s="8" t="s">
        <v>32</v>
      </c>
      <c r="D5" s="8" t="s">
        <v>33</v>
      </c>
      <c r="E5" s="8" t="s">
        <v>34</v>
      </c>
      <c r="F5" s="8" t="s">
        <v>35</v>
      </c>
      <c r="G5" s="8" t="s">
        <v>36</v>
      </c>
      <c r="H5" s="8" t="s">
        <v>37</v>
      </c>
      <c r="I5" s="15"/>
      <c r="S5" s="26" t="s">
        <v>62</v>
      </c>
      <c r="T5" s="32" t="s">
        <v>63</v>
      </c>
      <c r="U5" s="34" t="s">
        <v>64</v>
      </c>
      <c r="V5" s="35" t="s">
        <v>65</v>
      </c>
      <c r="W5" s="35" t="s">
        <v>66</v>
      </c>
      <c r="X5" s="36" t="s">
        <v>67</v>
      </c>
      <c r="Y5" s="36" t="s">
        <v>18</v>
      </c>
    </row>
    <row r="6" spans="1:26" x14ac:dyDescent="0.2">
      <c r="C6" s="9"/>
      <c r="T6" s="25"/>
      <c r="Y6" s="25"/>
    </row>
    <row r="7" spans="1:26" x14ac:dyDescent="0.2">
      <c r="B7" s="16">
        <v>1991</v>
      </c>
      <c r="C7" s="9" t="s">
        <v>38</v>
      </c>
      <c r="D7" s="7">
        <f>SUM(D8:D11)</f>
        <v>16745</v>
      </c>
      <c r="E7" s="7">
        <f>SUM(E8:E11)</f>
        <v>15750</v>
      </c>
      <c r="F7" s="17">
        <v>81.599999999999994</v>
      </c>
      <c r="G7" s="7">
        <f>SUM(G8:G11)</f>
        <v>990</v>
      </c>
      <c r="H7" s="17">
        <f t="shared" ref="H7:H17" si="0">G7/D7*100</f>
        <v>5.9122126007763507</v>
      </c>
      <c r="T7" s="25"/>
    </row>
    <row r="8" spans="1:26" x14ac:dyDescent="0.2">
      <c r="C8" s="9" t="s">
        <v>14</v>
      </c>
      <c r="D8" s="7">
        <v>2765</v>
      </c>
      <c r="E8" s="7">
        <v>2495</v>
      </c>
      <c r="F8" s="17">
        <v>73.599999999999994</v>
      </c>
      <c r="G8" s="7">
        <v>265</v>
      </c>
      <c r="H8" s="17">
        <f t="shared" si="0"/>
        <v>9.5840867992766725</v>
      </c>
      <c r="T8" s="25"/>
    </row>
    <row r="9" spans="1:26" x14ac:dyDescent="0.2">
      <c r="C9" s="9" t="s">
        <v>15</v>
      </c>
      <c r="D9" s="7">
        <v>5080</v>
      </c>
      <c r="E9" s="7">
        <v>4840</v>
      </c>
      <c r="F9" s="17">
        <v>90.3</v>
      </c>
      <c r="G9" s="7">
        <v>240</v>
      </c>
      <c r="H9" s="17">
        <f t="shared" si="0"/>
        <v>4.7244094488188972</v>
      </c>
      <c r="T9" s="25"/>
    </row>
    <row r="10" spans="1:26" x14ac:dyDescent="0.2">
      <c r="C10" s="9" t="s">
        <v>16</v>
      </c>
      <c r="D10" s="7">
        <v>4515</v>
      </c>
      <c r="E10" s="7">
        <v>4265</v>
      </c>
      <c r="F10" s="17">
        <v>89.4</v>
      </c>
      <c r="G10" s="7">
        <v>250</v>
      </c>
      <c r="H10" s="17">
        <f t="shared" si="0"/>
        <v>5.5370985603543739</v>
      </c>
      <c r="T10" s="25"/>
    </row>
    <row r="11" spans="1:26" x14ac:dyDescent="0.2">
      <c r="C11" s="9" t="s">
        <v>17</v>
      </c>
      <c r="D11" s="7">
        <v>4385</v>
      </c>
      <c r="E11" s="7">
        <v>4150</v>
      </c>
      <c r="F11" s="17">
        <v>71.900000000000006</v>
      </c>
      <c r="G11" s="7">
        <v>235</v>
      </c>
      <c r="H11" s="17">
        <f t="shared" si="0"/>
        <v>5.3591790193842641</v>
      </c>
      <c r="T11" s="25"/>
    </row>
    <row r="12" spans="1:26" x14ac:dyDescent="0.2">
      <c r="C12" s="9"/>
      <c r="T12" s="25"/>
    </row>
    <row r="13" spans="1:26" x14ac:dyDescent="0.2">
      <c r="B13" s="16">
        <v>1992</v>
      </c>
      <c r="C13" s="9" t="s">
        <v>38</v>
      </c>
      <c r="D13" s="7">
        <f>SUM(D14:D17)</f>
        <v>9790</v>
      </c>
      <c r="E13" s="7">
        <f>SUM(E14:E17)</f>
        <v>8960</v>
      </c>
      <c r="F13" s="17">
        <v>77.8</v>
      </c>
      <c r="G13" s="7">
        <v>830</v>
      </c>
      <c r="H13" s="17">
        <f t="shared" si="0"/>
        <v>8.4780388151174666</v>
      </c>
      <c r="S13" s="1">
        <v>1992</v>
      </c>
      <c r="T13" s="25"/>
    </row>
    <row r="14" spans="1:26" x14ac:dyDescent="0.2">
      <c r="C14" s="9" t="s">
        <v>14</v>
      </c>
      <c r="D14" s="7">
        <v>2340</v>
      </c>
      <c r="E14" s="7">
        <v>1865</v>
      </c>
      <c r="F14" s="17">
        <v>79.599999999999994</v>
      </c>
      <c r="G14" s="7">
        <v>475</v>
      </c>
      <c r="H14" s="17">
        <f t="shared" si="0"/>
        <v>20.299145299145298</v>
      </c>
      <c r="T14" s="25" t="s">
        <v>41</v>
      </c>
      <c r="U14">
        <f>U15+U16</f>
        <v>115</v>
      </c>
      <c r="V14">
        <v>335</v>
      </c>
      <c r="W14">
        <v>225</v>
      </c>
      <c r="X14">
        <v>580</v>
      </c>
      <c r="Y14">
        <f>SUM(U14:X14)</f>
        <v>1255</v>
      </c>
    </row>
    <row r="15" spans="1:26" x14ac:dyDescent="0.2">
      <c r="C15" s="9" t="s">
        <v>15</v>
      </c>
      <c r="D15" s="7">
        <v>2650</v>
      </c>
      <c r="E15" s="7">
        <v>2580</v>
      </c>
      <c r="F15" s="17">
        <v>94.9</v>
      </c>
      <c r="G15" s="7">
        <v>70</v>
      </c>
      <c r="H15" s="17">
        <f t="shared" si="0"/>
        <v>2.6415094339622645</v>
      </c>
      <c r="T15" s="25" t="s">
        <v>68</v>
      </c>
      <c r="U15">
        <v>45</v>
      </c>
      <c r="V15">
        <v>265</v>
      </c>
      <c r="W15">
        <v>180</v>
      </c>
      <c r="X15">
        <v>340</v>
      </c>
      <c r="Y15">
        <f t="shared" ref="Y15:Y30" si="1">SUM(U15:X15)</f>
        <v>830</v>
      </c>
    </row>
    <row r="16" spans="1:26" x14ac:dyDescent="0.2">
      <c r="C16" s="9" t="s">
        <v>16</v>
      </c>
      <c r="D16" s="7">
        <v>2085</v>
      </c>
      <c r="E16" s="7">
        <v>1945</v>
      </c>
      <c r="F16" s="17">
        <v>91.2</v>
      </c>
      <c r="G16" s="7">
        <v>140</v>
      </c>
      <c r="H16" s="17">
        <f t="shared" si="0"/>
        <v>6.7146282973621103</v>
      </c>
      <c r="T16" s="25" t="s">
        <v>69</v>
      </c>
      <c r="U16">
        <v>70</v>
      </c>
      <c r="V16">
        <v>70</v>
      </c>
      <c r="W16">
        <v>45</v>
      </c>
      <c r="X16">
        <v>240</v>
      </c>
      <c r="Y16">
        <f t="shared" si="1"/>
        <v>425</v>
      </c>
    </row>
    <row r="17" spans="2:25" x14ac:dyDescent="0.2">
      <c r="C17" s="9" t="s">
        <v>17</v>
      </c>
      <c r="D17" s="7">
        <v>2715</v>
      </c>
      <c r="E17" s="7">
        <v>2570</v>
      </c>
      <c r="F17" s="17">
        <v>59.4</v>
      </c>
      <c r="G17" s="7">
        <v>145</v>
      </c>
      <c r="H17" s="17">
        <f t="shared" si="0"/>
        <v>5.3406998158379375</v>
      </c>
      <c r="T17" s="25"/>
    </row>
    <row r="18" spans="2:25" x14ac:dyDescent="0.2">
      <c r="C18" s="9"/>
      <c r="K18" s="21"/>
      <c r="S18" s="1">
        <v>1993</v>
      </c>
      <c r="T18" s="25"/>
    </row>
    <row r="19" spans="2:25" x14ac:dyDescent="0.2">
      <c r="B19" s="16">
        <v>1993</v>
      </c>
      <c r="C19" s="9" t="s">
        <v>38</v>
      </c>
      <c r="D19" s="19">
        <f>D23+D27+D31+D35</f>
        <v>10185</v>
      </c>
      <c r="E19" s="19">
        <f>E23+E27+E31+E35</f>
        <v>9305</v>
      </c>
      <c r="F19" s="17">
        <v>79.900000000000006</v>
      </c>
      <c r="G19" s="7">
        <v>880</v>
      </c>
      <c r="H19" s="17">
        <f>G19/D19*100</f>
        <v>8.6401570937653407</v>
      </c>
      <c r="T19" s="25" t="s">
        <v>41</v>
      </c>
      <c r="U19">
        <v>275</v>
      </c>
      <c r="V19">
        <v>275</v>
      </c>
      <c r="W19">
        <v>280</v>
      </c>
      <c r="X19">
        <v>415</v>
      </c>
      <c r="Y19">
        <f t="shared" si="1"/>
        <v>1245</v>
      </c>
    </row>
    <row r="20" spans="2:25" x14ac:dyDescent="0.2">
      <c r="B20" s="16"/>
      <c r="C20" s="18" t="s">
        <v>39</v>
      </c>
      <c r="D20" s="19">
        <f>D24+D28+D32+D36</f>
        <v>8460</v>
      </c>
      <c r="E20" s="19">
        <f>E23+E27+E31+E35</f>
        <v>9305</v>
      </c>
      <c r="F20" s="20">
        <v>80.099999999999994</v>
      </c>
      <c r="G20" s="19">
        <f>G24+G28+G32+G36</f>
        <v>705</v>
      </c>
      <c r="H20" s="20">
        <f>G20/D20*100</f>
        <v>8.3333333333333321</v>
      </c>
      <c r="T20" s="25" t="s">
        <v>68</v>
      </c>
      <c r="Y20">
        <f t="shared" si="1"/>
        <v>0</v>
      </c>
    </row>
    <row r="21" spans="2:25" x14ac:dyDescent="0.2">
      <c r="B21" s="16"/>
      <c r="C21" s="18" t="s">
        <v>40</v>
      </c>
      <c r="D21" s="19">
        <f>D25+D29+D33+D37</f>
        <v>8775</v>
      </c>
      <c r="E21" s="19">
        <f>E25+E29+E33+E37</f>
        <v>8235</v>
      </c>
      <c r="F21" s="20">
        <v>75.900000000000006</v>
      </c>
      <c r="G21" s="19">
        <f>G25+G29+G33+G37</f>
        <v>540</v>
      </c>
      <c r="H21" s="20">
        <f>G21/D21*100</f>
        <v>6.1538461538461542</v>
      </c>
      <c r="T21" s="25" t="s">
        <v>69</v>
      </c>
      <c r="Y21">
        <f t="shared" si="1"/>
        <v>0</v>
      </c>
    </row>
    <row r="22" spans="2:25" x14ac:dyDescent="0.2">
      <c r="B22" s="16"/>
      <c r="C22" s="9"/>
      <c r="D22" s="7"/>
      <c r="E22" s="7"/>
      <c r="F22" s="17"/>
      <c r="G22" s="7"/>
      <c r="H22" s="17"/>
      <c r="T22" s="25" t="s">
        <v>41</v>
      </c>
      <c r="Y22">
        <f t="shared" si="1"/>
        <v>0</v>
      </c>
    </row>
    <row r="23" spans="2:25" x14ac:dyDescent="0.2">
      <c r="C23" s="9" t="s">
        <v>14</v>
      </c>
      <c r="D23" s="7">
        <f>E23+G23</f>
        <v>2220</v>
      </c>
      <c r="E23" s="7">
        <v>1945</v>
      </c>
      <c r="F23" s="17">
        <v>86.6</v>
      </c>
      <c r="G23" s="7">
        <v>275</v>
      </c>
      <c r="H23" s="17">
        <f t="shared" ref="H23:H37" si="2">G23/D23*100</f>
        <v>12.387387387387387</v>
      </c>
      <c r="T23" s="25" t="s">
        <v>68</v>
      </c>
      <c r="U23">
        <v>190</v>
      </c>
      <c r="V23">
        <v>190</v>
      </c>
      <c r="W23">
        <v>215</v>
      </c>
      <c r="X23">
        <v>285</v>
      </c>
      <c r="Y23">
        <f t="shared" si="1"/>
        <v>880</v>
      </c>
    </row>
    <row r="24" spans="2:25" x14ac:dyDescent="0.2">
      <c r="C24" s="18" t="s">
        <v>39</v>
      </c>
      <c r="D24" s="19">
        <v>1225</v>
      </c>
      <c r="E24" s="19">
        <v>1010</v>
      </c>
      <c r="F24" s="20">
        <v>67.3</v>
      </c>
      <c r="G24" s="19">
        <f>D24-E24</f>
        <v>215</v>
      </c>
      <c r="H24" s="20">
        <f t="shared" si="2"/>
        <v>17.551020408163264</v>
      </c>
      <c r="T24" s="25" t="s">
        <v>69</v>
      </c>
      <c r="Y24">
        <f t="shared" si="1"/>
        <v>0</v>
      </c>
    </row>
    <row r="25" spans="2:25" x14ac:dyDescent="0.2">
      <c r="C25" s="18" t="s">
        <v>40</v>
      </c>
      <c r="D25" s="19">
        <v>1615</v>
      </c>
      <c r="E25" s="19">
        <v>1435</v>
      </c>
      <c r="F25" s="20">
        <v>75.099999999999994</v>
      </c>
      <c r="G25" s="19">
        <f>D25-E25</f>
        <v>180</v>
      </c>
      <c r="H25" s="20">
        <f t="shared" si="2"/>
        <v>11.145510835913312</v>
      </c>
      <c r="T25" s="25" t="s">
        <v>41</v>
      </c>
      <c r="Y25">
        <f t="shared" si="1"/>
        <v>0</v>
      </c>
    </row>
    <row r="26" spans="2:25" x14ac:dyDescent="0.2">
      <c r="C26" s="9"/>
      <c r="D26" s="7"/>
      <c r="E26" s="7"/>
      <c r="F26" s="17"/>
      <c r="G26" s="7"/>
      <c r="H26" s="17"/>
      <c r="T26" s="25" t="s">
        <v>68</v>
      </c>
      <c r="Y26">
        <f t="shared" si="1"/>
        <v>0</v>
      </c>
    </row>
    <row r="27" spans="2:25" x14ac:dyDescent="0.2">
      <c r="C27" s="9" t="s">
        <v>15</v>
      </c>
      <c r="D27" s="7">
        <f>E27+G27</f>
        <v>2835</v>
      </c>
      <c r="E27" s="7">
        <v>2620</v>
      </c>
      <c r="F27" s="17">
        <v>92.5</v>
      </c>
      <c r="G27" s="7">
        <v>215</v>
      </c>
      <c r="H27" s="17">
        <f t="shared" si="2"/>
        <v>7.5837742504409169</v>
      </c>
      <c r="T27" s="25" t="s">
        <v>69</v>
      </c>
      <c r="U27">
        <v>85</v>
      </c>
      <c r="V27">
        <v>85</v>
      </c>
      <c r="W27">
        <v>65</v>
      </c>
      <c r="X27">
        <v>130</v>
      </c>
      <c r="Y27">
        <f t="shared" si="1"/>
        <v>365</v>
      </c>
    </row>
    <row r="28" spans="2:25" x14ac:dyDescent="0.2">
      <c r="C28" s="18" t="s">
        <v>39</v>
      </c>
      <c r="D28" s="19">
        <v>2855</v>
      </c>
      <c r="E28" s="19">
        <v>2715</v>
      </c>
      <c r="F28" s="20">
        <v>89.5</v>
      </c>
      <c r="G28" s="19">
        <v>140</v>
      </c>
      <c r="H28" s="20">
        <f t="shared" si="2"/>
        <v>4.9036777583187394</v>
      </c>
      <c r="T28" s="25"/>
      <c r="Y28">
        <f t="shared" si="1"/>
        <v>0</v>
      </c>
    </row>
    <row r="29" spans="2:25" x14ac:dyDescent="0.2">
      <c r="C29" s="18" t="s">
        <v>40</v>
      </c>
      <c r="D29" s="19">
        <v>3150</v>
      </c>
      <c r="E29" s="19">
        <v>2960</v>
      </c>
      <c r="F29" s="20">
        <v>82.8</v>
      </c>
      <c r="G29" s="19">
        <v>190</v>
      </c>
      <c r="H29" s="20">
        <f t="shared" si="2"/>
        <v>6.0317460317460316</v>
      </c>
      <c r="T29" s="25"/>
      <c r="Y29">
        <f t="shared" si="1"/>
        <v>0</v>
      </c>
    </row>
    <row r="30" spans="2:25" x14ac:dyDescent="0.2">
      <c r="C30" s="9"/>
      <c r="D30" s="7"/>
      <c r="E30" s="7"/>
      <c r="F30" s="17"/>
      <c r="G30" s="7"/>
      <c r="H30" s="17"/>
      <c r="T30" s="25"/>
      <c r="Y30">
        <f t="shared" si="1"/>
        <v>0</v>
      </c>
    </row>
    <row r="31" spans="2:25" x14ac:dyDescent="0.2">
      <c r="C31" s="9" t="s">
        <v>16</v>
      </c>
      <c r="D31" s="7">
        <f>E31+G31</f>
        <v>2105</v>
      </c>
      <c r="E31" s="7">
        <v>2030</v>
      </c>
      <c r="F31" s="17">
        <v>90.1</v>
      </c>
      <c r="G31" s="7">
        <v>75</v>
      </c>
      <c r="H31" s="17">
        <f t="shared" si="2"/>
        <v>3.5629453681710213</v>
      </c>
      <c r="T31" s="25"/>
    </row>
    <row r="32" spans="2:25" x14ac:dyDescent="0.2">
      <c r="C32" s="18" t="s">
        <v>39</v>
      </c>
      <c r="D32" s="19">
        <v>1880</v>
      </c>
      <c r="E32" s="19">
        <v>1795</v>
      </c>
      <c r="F32" s="20">
        <v>89.5</v>
      </c>
      <c r="G32" s="19">
        <v>85</v>
      </c>
      <c r="H32" s="20">
        <f t="shared" si="2"/>
        <v>4.5212765957446814</v>
      </c>
      <c r="T32" s="25"/>
      <c r="Y32">
        <f t="shared" ref="Y32:Y46" si="3">SUM(U32:X32)</f>
        <v>0</v>
      </c>
    </row>
    <row r="33" spans="2:25" x14ac:dyDescent="0.2">
      <c r="C33" s="18" t="s">
        <v>40</v>
      </c>
      <c r="D33" s="19">
        <v>2100</v>
      </c>
      <c r="E33" s="19">
        <v>2005</v>
      </c>
      <c r="F33" s="20">
        <v>82.5</v>
      </c>
      <c r="G33" s="19">
        <v>95</v>
      </c>
      <c r="H33" s="20">
        <f t="shared" si="2"/>
        <v>4.5238095238095237</v>
      </c>
      <c r="T33" s="25"/>
      <c r="Y33">
        <f t="shared" si="3"/>
        <v>0</v>
      </c>
    </row>
    <row r="34" spans="2:25" x14ac:dyDescent="0.2">
      <c r="C34" s="9"/>
      <c r="D34" s="7"/>
      <c r="E34" s="7"/>
      <c r="F34" s="17"/>
      <c r="G34" s="7"/>
      <c r="H34" s="17"/>
      <c r="T34" s="25"/>
      <c r="Y34">
        <f t="shared" si="3"/>
        <v>0</v>
      </c>
    </row>
    <row r="35" spans="2:25" x14ac:dyDescent="0.2">
      <c r="C35" s="9" t="s">
        <v>17</v>
      </c>
      <c r="D35" s="7">
        <f>E35+G35</f>
        <v>3025</v>
      </c>
      <c r="E35" s="7">
        <v>2710</v>
      </c>
      <c r="F35" s="17">
        <v>63.2</v>
      </c>
      <c r="G35" s="7">
        <v>315</v>
      </c>
      <c r="H35" s="17">
        <f t="shared" si="2"/>
        <v>10.413223140495868</v>
      </c>
      <c r="S35" s="1">
        <v>1994</v>
      </c>
      <c r="T35" s="25"/>
    </row>
    <row r="36" spans="2:25" x14ac:dyDescent="0.2">
      <c r="C36" s="18" t="s">
        <v>39</v>
      </c>
      <c r="D36" s="19">
        <v>2500</v>
      </c>
      <c r="E36" s="19">
        <v>2235</v>
      </c>
      <c r="F36" s="20">
        <v>71.099999999999994</v>
      </c>
      <c r="G36" s="19">
        <v>265</v>
      </c>
      <c r="H36" s="20">
        <f t="shared" si="2"/>
        <v>10.6</v>
      </c>
      <c r="T36" s="25"/>
      <c r="Y36">
        <f t="shared" si="3"/>
        <v>0</v>
      </c>
    </row>
    <row r="37" spans="2:25" x14ac:dyDescent="0.2">
      <c r="C37" s="18" t="s">
        <v>40</v>
      </c>
      <c r="D37" s="19">
        <v>1910</v>
      </c>
      <c r="E37" s="19">
        <v>1835</v>
      </c>
      <c r="F37" s="20">
        <v>61.6</v>
      </c>
      <c r="G37" s="19">
        <v>75</v>
      </c>
      <c r="H37" s="20">
        <f t="shared" si="2"/>
        <v>3.9267015706806281</v>
      </c>
      <c r="T37" s="25"/>
      <c r="Y37">
        <f t="shared" si="3"/>
        <v>0</v>
      </c>
    </row>
    <row r="38" spans="2:25" x14ac:dyDescent="0.2">
      <c r="C38" s="9"/>
      <c r="T38" s="25" t="s">
        <v>41</v>
      </c>
      <c r="U38">
        <v>370</v>
      </c>
      <c r="V38">
        <v>235</v>
      </c>
      <c r="W38">
        <v>165</v>
      </c>
      <c r="X38">
        <v>255</v>
      </c>
      <c r="Y38">
        <f t="shared" si="3"/>
        <v>1025</v>
      </c>
    </row>
    <row r="39" spans="2:25" x14ac:dyDescent="0.2">
      <c r="B39" s="16">
        <v>1994</v>
      </c>
      <c r="C39" s="9" t="s">
        <v>38</v>
      </c>
      <c r="D39" s="19">
        <f t="shared" ref="D39:E41" si="4">D43+D47+D51+D55</f>
        <v>10635</v>
      </c>
      <c r="E39" s="19">
        <f t="shared" si="4"/>
        <v>10010</v>
      </c>
      <c r="F39" s="17">
        <v>80.7</v>
      </c>
      <c r="G39" s="7">
        <v>625</v>
      </c>
      <c r="H39" s="17">
        <f>G39/D39*100</f>
        <v>5.8768218147625761</v>
      </c>
      <c r="T39" s="25" t="s">
        <v>68</v>
      </c>
      <c r="U39">
        <v>175</v>
      </c>
      <c r="V39">
        <v>100</v>
      </c>
      <c r="W39">
        <v>155</v>
      </c>
      <c r="X39">
        <v>195</v>
      </c>
      <c r="Y39">
        <f t="shared" si="3"/>
        <v>625</v>
      </c>
    </row>
    <row r="40" spans="2:25" x14ac:dyDescent="0.2">
      <c r="B40" s="16"/>
      <c r="C40" s="18" t="s">
        <v>39</v>
      </c>
      <c r="D40" s="19">
        <f t="shared" si="4"/>
        <v>8870</v>
      </c>
      <c r="E40" s="19">
        <f t="shared" si="4"/>
        <v>8325</v>
      </c>
      <c r="F40" s="20">
        <v>82.8</v>
      </c>
      <c r="G40" s="19">
        <f>G44+G48+G52+G56</f>
        <v>545</v>
      </c>
      <c r="H40" s="20">
        <f>G40/D40*100</f>
        <v>6.1443066516347242</v>
      </c>
      <c r="T40" s="25"/>
      <c r="Y40">
        <f t="shared" si="3"/>
        <v>0</v>
      </c>
    </row>
    <row r="41" spans="2:25" x14ac:dyDescent="0.2">
      <c r="B41" s="16"/>
      <c r="C41" s="18" t="s">
        <v>40</v>
      </c>
      <c r="D41" s="19">
        <f t="shared" si="4"/>
        <v>8985</v>
      </c>
      <c r="E41" s="19">
        <f t="shared" si="4"/>
        <v>8505</v>
      </c>
      <c r="F41" s="20">
        <v>74.2</v>
      </c>
      <c r="G41" s="19">
        <f>G45+G49+G53+G57</f>
        <v>480</v>
      </c>
      <c r="H41" s="20">
        <f>G41/D41*100</f>
        <v>5.342237061769616</v>
      </c>
      <c r="T41" s="25"/>
      <c r="Y41">
        <f t="shared" si="3"/>
        <v>0</v>
      </c>
    </row>
    <row r="42" spans="2:25" x14ac:dyDescent="0.2">
      <c r="B42" s="16"/>
      <c r="C42" s="9"/>
      <c r="D42" s="7"/>
      <c r="E42" s="7"/>
      <c r="F42" s="17"/>
      <c r="G42" s="7"/>
      <c r="H42" s="17"/>
      <c r="T42" s="25"/>
      <c r="Y42">
        <f t="shared" si="3"/>
        <v>0</v>
      </c>
    </row>
    <row r="43" spans="2:25" x14ac:dyDescent="0.2">
      <c r="C43" s="9" t="s">
        <v>14</v>
      </c>
      <c r="D43" s="7">
        <f>E43+G43</f>
        <v>2270</v>
      </c>
      <c r="E43" s="7">
        <v>2025</v>
      </c>
      <c r="F43" s="17">
        <v>78.400000000000006</v>
      </c>
      <c r="G43" s="7">
        <v>245</v>
      </c>
      <c r="H43" s="17">
        <f t="shared" ref="H43:H57" si="5">G43/D43*100</f>
        <v>10.79295154185022</v>
      </c>
      <c r="T43" s="25" t="s">
        <v>69</v>
      </c>
      <c r="U43">
        <v>195</v>
      </c>
      <c r="V43">
        <v>135</v>
      </c>
      <c r="W43">
        <v>10</v>
      </c>
      <c r="X43">
        <v>60</v>
      </c>
      <c r="Y43">
        <f t="shared" si="3"/>
        <v>400</v>
      </c>
    </row>
    <row r="44" spans="2:25" x14ac:dyDescent="0.2">
      <c r="C44" s="18" t="s">
        <v>39</v>
      </c>
      <c r="D44" s="19">
        <v>1250</v>
      </c>
      <c r="E44" s="19">
        <v>1055</v>
      </c>
      <c r="F44" s="20">
        <v>63.7</v>
      </c>
      <c r="G44" s="19">
        <v>195</v>
      </c>
      <c r="H44" s="20">
        <f t="shared" si="5"/>
        <v>15.6</v>
      </c>
      <c r="T44" s="25"/>
      <c r="Y44">
        <f t="shared" si="3"/>
        <v>0</v>
      </c>
    </row>
    <row r="45" spans="2:25" x14ac:dyDescent="0.2">
      <c r="C45" s="18" t="s">
        <v>40</v>
      </c>
      <c r="D45" s="19">
        <v>1870</v>
      </c>
      <c r="E45" s="19">
        <v>1625</v>
      </c>
      <c r="F45" s="20">
        <v>70.7</v>
      </c>
      <c r="G45" s="19">
        <v>245</v>
      </c>
      <c r="H45" s="20">
        <f t="shared" si="5"/>
        <v>13.101604278074866</v>
      </c>
      <c r="T45" s="25"/>
      <c r="Y45">
        <f t="shared" si="3"/>
        <v>0</v>
      </c>
    </row>
    <row r="46" spans="2:25" x14ac:dyDescent="0.2">
      <c r="C46" s="9"/>
      <c r="D46" s="7"/>
      <c r="E46" s="7"/>
      <c r="F46" s="17"/>
      <c r="G46" s="7"/>
      <c r="H46" s="17"/>
      <c r="T46" s="25"/>
      <c r="Y46">
        <f t="shared" si="3"/>
        <v>0</v>
      </c>
    </row>
    <row r="47" spans="2:25" x14ac:dyDescent="0.2">
      <c r="C47" s="9" t="s">
        <v>15</v>
      </c>
      <c r="D47" s="7">
        <f>E47+G47</f>
        <v>2955</v>
      </c>
      <c r="E47" s="7">
        <v>2865</v>
      </c>
      <c r="F47" s="17">
        <v>95.3</v>
      </c>
      <c r="G47" s="7">
        <v>90</v>
      </c>
      <c r="H47" s="17">
        <f t="shared" si="5"/>
        <v>3.0456852791878175</v>
      </c>
      <c r="T47" s="25"/>
    </row>
    <row r="48" spans="2:25" x14ac:dyDescent="0.2">
      <c r="C48" s="18" t="s">
        <v>39</v>
      </c>
      <c r="D48" s="19">
        <v>3060</v>
      </c>
      <c r="E48" s="19">
        <v>2905</v>
      </c>
      <c r="F48" s="20">
        <v>89.8</v>
      </c>
      <c r="G48" s="19">
        <v>155</v>
      </c>
      <c r="H48" s="20">
        <f t="shared" si="5"/>
        <v>5.0653594771241828</v>
      </c>
      <c r="T48" s="25"/>
      <c r="Y48">
        <f t="shared" ref="Y48:Y59" si="6">SUM(U48:X48)</f>
        <v>0</v>
      </c>
    </row>
    <row r="49" spans="2:25" x14ac:dyDescent="0.2">
      <c r="C49" s="18" t="s">
        <v>40</v>
      </c>
      <c r="D49" s="19">
        <v>3080</v>
      </c>
      <c r="E49" s="19">
        <v>2980</v>
      </c>
      <c r="F49" s="20">
        <v>90.7</v>
      </c>
      <c r="G49" s="19">
        <v>100</v>
      </c>
      <c r="H49" s="20">
        <f t="shared" si="5"/>
        <v>3.2467532467532463</v>
      </c>
      <c r="T49" s="25"/>
      <c r="Y49">
        <f t="shared" si="6"/>
        <v>0</v>
      </c>
    </row>
    <row r="50" spans="2:25" x14ac:dyDescent="0.2">
      <c r="C50" s="9"/>
      <c r="D50" s="7"/>
      <c r="E50" s="7"/>
      <c r="F50" s="17"/>
      <c r="G50" s="7"/>
      <c r="H50" s="17"/>
      <c r="T50" s="25"/>
      <c r="Y50">
        <f t="shared" si="6"/>
        <v>0</v>
      </c>
    </row>
    <row r="51" spans="2:25" x14ac:dyDescent="0.2">
      <c r="C51" s="9" t="s">
        <v>16</v>
      </c>
      <c r="D51" s="7">
        <f>E51+G51</f>
        <v>2350</v>
      </c>
      <c r="E51" s="7">
        <v>2225</v>
      </c>
      <c r="F51" s="17">
        <v>92.5</v>
      </c>
      <c r="G51" s="7">
        <f>SUM(G52:G53)</f>
        <v>125</v>
      </c>
      <c r="H51" s="17">
        <f t="shared" si="5"/>
        <v>5.3191489361702127</v>
      </c>
      <c r="S51" s="1">
        <v>1995</v>
      </c>
      <c r="T51" s="25"/>
    </row>
    <row r="52" spans="2:25" x14ac:dyDescent="0.2">
      <c r="C52" s="18" t="s">
        <v>39</v>
      </c>
      <c r="D52" s="19">
        <v>2015</v>
      </c>
      <c r="E52" s="19">
        <v>1985</v>
      </c>
      <c r="F52" s="20">
        <v>95</v>
      </c>
      <c r="G52" s="19">
        <v>30</v>
      </c>
      <c r="H52" s="20">
        <f t="shared" si="5"/>
        <v>1.4888337468982631</v>
      </c>
      <c r="T52" s="25"/>
      <c r="Y52">
        <f t="shared" si="6"/>
        <v>0</v>
      </c>
    </row>
    <row r="53" spans="2:25" x14ac:dyDescent="0.2">
      <c r="C53" s="18" t="s">
        <v>40</v>
      </c>
      <c r="D53" s="19">
        <v>2370</v>
      </c>
      <c r="E53" s="19">
        <v>2275</v>
      </c>
      <c r="F53" s="20">
        <v>82.7</v>
      </c>
      <c r="G53" s="19">
        <v>95</v>
      </c>
      <c r="H53" s="20">
        <f t="shared" si="5"/>
        <v>4.0084388185654012</v>
      </c>
      <c r="T53" s="25"/>
      <c r="Y53">
        <f t="shared" si="6"/>
        <v>0</v>
      </c>
    </row>
    <row r="54" spans="2:25" x14ac:dyDescent="0.2">
      <c r="C54" s="9"/>
      <c r="D54" s="7"/>
      <c r="E54" s="7"/>
      <c r="F54" s="17"/>
      <c r="G54" s="7"/>
      <c r="H54" s="17"/>
      <c r="T54" s="25"/>
      <c r="Y54">
        <f t="shared" si="6"/>
        <v>0</v>
      </c>
    </row>
    <row r="55" spans="2:25" x14ac:dyDescent="0.2">
      <c r="C55" s="9" t="s">
        <v>17</v>
      </c>
      <c r="D55" s="7">
        <f>E55+G55</f>
        <v>3060</v>
      </c>
      <c r="E55" s="7">
        <v>2895</v>
      </c>
      <c r="F55" s="17">
        <v>65.8</v>
      </c>
      <c r="G55" s="7">
        <v>165</v>
      </c>
      <c r="H55" s="17">
        <f t="shared" si="5"/>
        <v>5.3921568627450984</v>
      </c>
      <c r="T55" s="25" t="s">
        <v>41</v>
      </c>
      <c r="U55">
        <v>265</v>
      </c>
      <c r="V55">
        <v>345</v>
      </c>
      <c r="W55">
        <v>35</v>
      </c>
      <c r="X55">
        <v>335</v>
      </c>
      <c r="Y55">
        <f t="shared" si="6"/>
        <v>980</v>
      </c>
    </row>
    <row r="56" spans="2:25" x14ac:dyDescent="0.2">
      <c r="C56" s="18" t="s">
        <v>39</v>
      </c>
      <c r="D56" s="19">
        <v>2545</v>
      </c>
      <c r="E56" s="19">
        <v>2380</v>
      </c>
      <c r="F56" s="20">
        <v>77.400000000000006</v>
      </c>
      <c r="G56" s="19">
        <v>165</v>
      </c>
      <c r="H56" s="20">
        <f t="shared" si="5"/>
        <v>6.4833005893909625</v>
      </c>
      <c r="T56" s="25" t="s">
        <v>68</v>
      </c>
      <c r="Y56">
        <f t="shared" si="6"/>
        <v>0</v>
      </c>
    </row>
    <row r="57" spans="2:25" x14ac:dyDescent="0.2">
      <c r="C57" s="18" t="s">
        <v>40</v>
      </c>
      <c r="D57" s="19">
        <v>1665</v>
      </c>
      <c r="E57" s="19">
        <v>1625</v>
      </c>
      <c r="F57" s="20">
        <v>52</v>
      </c>
      <c r="G57" s="19">
        <v>40</v>
      </c>
      <c r="H57" s="20">
        <f t="shared" si="5"/>
        <v>2.4024024024024024</v>
      </c>
      <c r="T57" s="25"/>
      <c r="Y57">
        <f t="shared" si="6"/>
        <v>0</v>
      </c>
    </row>
    <row r="58" spans="2:25" x14ac:dyDescent="0.2">
      <c r="C58" s="9"/>
      <c r="T58" s="25" t="s">
        <v>68</v>
      </c>
      <c r="U58">
        <v>185</v>
      </c>
      <c r="V58">
        <v>230</v>
      </c>
      <c r="W58">
        <v>35</v>
      </c>
      <c r="X58">
        <v>255</v>
      </c>
      <c r="Y58">
        <f t="shared" si="6"/>
        <v>705</v>
      </c>
    </row>
    <row r="59" spans="2:25" x14ac:dyDescent="0.2">
      <c r="B59" s="16">
        <v>1995</v>
      </c>
      <c r="C59" s="9" t="s">
        <v>38</v>
      </c>
      <c r="D59" s="7">
        <f>D65+D84+D88+D92</f>
        <v>11195</v>
      </c>
      <c r="E59" s="7">
        <v>10490</v>
      </c>
      <c r="F59" s="17">
        <v>82.7</v>
      </c>
      <c r="G59" s="7">
        <v>705</v>
      </c>
      <c r="H59" s="17">
        <f>G59/D59*100</f>
        <v>6.2974542206342115</v>
      </c>
      <c r="T59" s="25" t="s">
        <v>69</v>
      </c>
      <c r="U59">
        <v>80</v>
      </c>
      <c r="V59">
        <v>115</v>
      </c>
      <c r="W59">
        <v>0</v>
      </c>
      <c r="X59">
        <v>80</v>
      </c>
      <c r="Y59">
        <f t="shared" si="6"/>
        <v>275</v>
      </c>
    </row>
    <row r="60" spans="2:25" x14ac:dyDescent="0.2">
      <c r="B60" s="16"/>
      <c r="C60" s="9"/>
      <c r="D60" s="7"/>
      <c r="E60" s="7"/>
      <c r="F60" s="17"/>
      <c r="G60" s="7"/>
      <c r="H60" s="17"/>
      <c r="T60" s="25"/>
    </row>
    <row r="61" spans="2:25" x14ac:dyDescent="0.2">
      <c r="B61" s="16"/>
      <c r="C61" s="9"/>
      <c r="D61" s="7"/>
      <c r="E61" s="7"/>
      <c r="F61" s="17"/>
      <c r="G61" s="7"/>
      <c r="H61" s="17"/>
      <c r="T61" s="25"/>
    </row>
    <row r="62" spans="2:25" outlineLevel="1" x14ac:dyDescent="0.2">
      <c r="B62" s="16"/>
      <c r="C62" s="18" t="s">
        <v>39</v>
      </c>
      <c r="D62" s="19">
        <f>E62+G62</f>
        <v>5345</v>
      </c>
      <c r="E62" s="19">
        <v>4960</v>
      </c>
      <c r="F62" s="20">
        <v>85.1</v>
      </c>
      <c r="G62" s="19">
        <v>385</v>
      </c>
      <c r="H62" s="20">
        <f>G62/D62*100</f>
        <v>7.2029934518241339</v>
      </c>
      <c r="S62" s="27" t="s">
        <v>70</v>
      </c>
      <c r="T62" s="25"/>
    </row>
    <row r="63" spans="2:25" outlineLevel="1" x14ac:dyDescent="0.2">
      <c r="B63" s="16"/>
      <c r="C63" s="18" t="s">
        <v>40</v>
      </c>
      <c r="D63" s="19">
        <f>E63+G63</f>
        <v>5850</v>
      </c>
      <c r="E63" s="19">
        <v>5530</v>
      </c>
      <c r="F63" s="20">
        <v>80.599999999999994</v>
      </c>
      <c r="G63" s="19">
        <v>320</v>
      </c>
      <c r="H63" s="20">
        <f>G63/D63*100</f>
        <v>5.4700854700854702</v>
      </c>
      <c r="T63" s="25"/>
    </row>
    <row r="64" spans="2:25" outlineLevel="1" x14ac:dyDescent="0.2">
      <c r="B64" s="16"/>
      <c r="C64" s="18"/>
      <c r="D64" s="19"/>
      <c r="E64" s="19"/>
      <c r="F64" s="20"/>
      <c r="G64" s="19"/>
      <c r="H64" s="20"/>
      <c r="S64" s="33" t="s">
        <v>71</v>
      </c>
    </row>
    <row r="65" spans="3:25" x14ac:dyDescent="0.2">
      <c r="C65" s="9" t="s">
        <v>14</v>
      </c>
      <c r="D65" s="7">
        <f>SUM(D68:D71)</f>
        <v>2295</v>
      </c>
      <c r="E65" s="7">
        <f>SUM(E68:E71)</f>
        <v>2005</v>
      </c>
      <c r="F65" s="17">
        <v>78.7</v>
      </c>
      <c r="G65" s="7">
        <f>SUM(G68:G71)</f>
        <v>290</v>
      </c>
      <c r="H65" s="17">
        <f>G65/D65*100</f>
        <v>12.636165577342048</v>
      </c>
      <c r="S65" s="33"/>
      <c r="T65" s="25" t="s">
        <v>68</v>
      </c>
      <c r="U65">
        <v>105</v>
      </c>
      <c r="V65">
        <v>110</v>
      </c>
      <c r="W65">
        <v>0</v>
      </c>
      <c r="X65">
        <v>115</v>
      </c>
      <c r="Y65">
        <f t="shared" ref="Y65:Y72" si="7">SUM(U65:X65)</f>
        <v>330</v>
      </c>
    </row>
    <row r="66" spans="3:25" x14ac:dyDescent="0.2">
      <c r="C66" s="9"/>
      <c r="D66" s="7"/>
      <c r="E66" s="7"/>
      <c r="F66" s="17"/>
      <c r="G66" s="7"/>
      <c r="H66" s="17"/>
      <c r="S66" s="33"/>
      <c r="T66" s="25" t="s">
        <v>69</v>
      </c>
      <c r="U66">
        <v>30</v>
      </c>
      <c r="V66">
        <v>55</v>
      </c>
      <c r="W66">
        <v>0</v>
      </c>
      <c r="X66">
        <v>10</v>
      </c>
      <c r="Y66">
        <f t="shared" si="7"/>
        <v>95</v>
      </c>
    </row>
    <row r="67" spans="3:25" x14ac:dyDescent="0.2">
      <c r="C67" s="9"/>
      <c r="D67" s="7"/>
      <c r="E67" s="7"/>
      <c r="F67" s="17"/>
      <c r="G67" s="7"/>
      <c r="H67" s="17"/>
      <c r="S67" s="40" t="s">
        <v>72</v>
      </c>
      <c r="T67" s="25"/>
    </row>
    <row r="68" spans="3:25" outlineLevel="1" x14ac:dyDescent="0.2">
      <c r="C68" s="18" t="s">
        <v>39</v>
      </c>
      <c r="D68" s="19">
        <f>E68+G68</f>
        <v>1100</v>
      </c>
      <c r="E68" s="19">
        <v>970</v>
      </c>
      <c r="F68" s="20">
        <v>79.400000000000006</v>
      </c>
      <c r="G68" s="19">
        <v>130</v>
      </c>
      <c r="H68" s="20">
        <f>G68/D68*100</f>
        <v>11.818181818181818</v>
      </c>
      <c r="S68" s="40"/>
      <c r="T68" s="25" t="s">
        <v>68</v>
      </c>
      <c r="U68">
        <v>80</v>
      </c>
      <c r="V68">
        <v>110</v>
      </c>
      <c r="W68">
        <v>20</v>
      </c>
      <c r="X68">
        <v>75</v>
      </c>
      <c r="Y68">
        <f t="shared" si="7"/>
        <v>285</v>
      </c>
    </row>
    <row r="69" spans="3:25" outlineLevel="1" x14ac:dyDescent="0.2">
      <c r="C69" s="18"/>
      <c r="D69" s="19"/>
      <c r="E69" s="19"/>
      <c r="F69" s="20"/>
      <c r="G69" s="19"/>
      <c r="H69" s="20"/>
      <c r="S69" s="40"/>
      <c r="T69" s="25" t="s">
        <v>69</v>
      </c>
      <c r="U69">
        <v>30</v>
      </c>
      <c r="V69">
        <v>60</v>
      </c>
      <c r="W69">
        <v>0</v>
      </c>
      <c r="X69">
        <v>70</v>
      </c>
      <c r="Y69">
        <f t="shared" si="7"/>
        <v>160</v>
      </c>
    </row>
    <row r="70" spans="3:25" outlineLevel="1" x14ac:dyDescent="0.2">
      <c r="C70" s="18"/>
      <c r="D70" s="19"/>
      <c r="E70" s="19"/>
      <c r="F70" s="20"/>
      <c r="G70" s="19"/>
      <c r="H70" s="20"/>
      <c r="S70" s="41" t="s">
        <v>73</v>
      </c>
    </row>
    <row r="71" spans="3:25" outlineLevel="1" x14ac:dyDescent="0.2">
      <c r="C71" s="18" t="s">
        <v>40</v>
      </c>
      <c r="D71" s="19">
        <f>E71+G71</f>
        <v>1195</v>
      </c>
      <c r="E71" s="19">
        <v>1035</v>
      </c>
      <c r="F71" s="20">
        <v>78.099999999999994</v>
      </c>
      <c r="G71" s="19">
        <v>160</v>
      </c>
      <c r="H71" s="20">
        <f>G71/D71*100</f>
        <v>13.389121338912133</v>
      </c>
      <c r="T71" s="25" t="s">
        <v>68</v>
      </c>
      <c r="U71" s="25">
        <v>0</v>
      </c>
      <c r="V71" s="25">
        <v>10</v>
      </c>
      <c r="W71" s="25">
        <v>15</v>
      </c>
      <c r="X71" s="25">
        <v>65</v>
      </c>
      <c r="Y71">
        <f t="shared" si="7"/>
        <v>90</v>
      </c>
    </row>
    <row r="72" spans="3:25" outlineLevel="1" x14ac:dyDescent="0.2">
      <c r="C72" s="18"/>
      <c r="D72" s="19"/>
      <c r="E72" s="19"/>
      <c r="F72" s="20"/>
      <c r="G72" s="19"/>
      <c r="H72" s="20"/>
      <c r="T72" s="25" t="s">
        <v>69</v>
      </c>
      <c r="U72">
        <v>15</v>
      </c>
      <c r="V72">
        <v>0</v>
      </c>
      <c r="W72">
        <v>0</v>
      </c>
      <c r="X72">
        <v>0</v>
      </c>
      <c r="Y72">
        <f t="shared" si="7"/>
        <v>15</v>
      </c>
    </row>
    <row r="73" spans="3:25" outlineLevel="1" x14ac:dyDescent="0.2">
      <c r="C73" s="18"/>
      <c r="D73" s="19"/>
      <c r="E73" s="19"/>
      <c r="F73" s="20"/>
      <c r="G73" s="19"/>
      <c r="H73" s="20"/>
      <c r="S73" s="25"/>
      <c r="T73" s="25"/>
    </row>
    <row r="74" spans="3:25" outlineLevel="1" x14ac:dyDescent="0.2">
      <c r="C74" s="18"/>
      <c r="D74" s="19"/>
      <c r="E74" s="19"/>
      <c r="F74" s="20"/>
      <c r="G74" s="19"/>
      <c r="H74" s="20"/>
      <c r="S74" s="3"/>
      <c r="T74" s="3"/>
      <c r="U74" s="3"/>
      <c r="V74" s="3"/>
      <c r="W74" s="3"/>
      <c r="X74" s="3"/>
      <c r="Y74" s="3"/>
    </row>
    <row r="75" spans="3:25" outlineLevel="1" x14ac:dyDescent="0.2">
      <c r="C75" s="18"/>
      <c r="D75" s="19"/>
      <c r="E75" s="19"/>
      <c r="F75" s="20"/>
      <c r="G75" s="19"/>
      <c r="H75" s="20"/>
      <c r="S75" s="25"/>
      <c r="T75" s="25"/>
      <c r="U75" s="25"/>
      <c r="V75" s="25"/>
      <c r="W75" s="25"/>
      <c r="X75" s="25"/>
      <c r="Y75" s="25"/>
    </row>
    <row r="76" spans="3:25" outlineLevel="1" x14ac:dyDescent="0.2">
      <c r="C76" s="18"/>
      <c r="D76" s="19"/>
      <c r="E76" s="19"/>
      <c r="F76" s="20"/>
      <c r="G76" s="19"/>
      <c r="H76" s="20"/>
      <c r="S76" s="25"/>
      <c r="T76" s="25"/>
      <c r="U76" s="25"/>
      <c r="V76" s="25"/>
      <c r="W76" s="25"/>
      <c r="X76" s="25"/>
      <c r="Y76" s="25"/>
    </row>
    <row r="77" spans="3:25" outlineLevel="1" x14ac:dyDescent="0.2">
      <c r="C77" s="18"/>
      <c r="D77" s="19"/>
      <c r="E77" s="19"/>
      <c r="F77" s="20"/>
      <c r="G77" s="19"/>
      <c r="H77" s="20"/>
      <c r="S77" s="25"/>
      <c r="T77" s="25"/>
      <c r="U77" s="25"/>
      <c r="V77" s="25"/>
      <c r="W77" s="25"/>
      <c r="X77" s="25"/>
      <c r="Y77" s="25"/>
    </row>
    <row r="78" spans="3:25" outlineLevel="1" x14ac:dyDescent="0.2">
      <c r="C78" s="18"/>
      <c r="D78" s="19"/>
      <c r="E78" s="19"/>
      <c r="F78" s="20"/>
      <c r="G78" s="19"/>
      <c r="H78" s="20"/>
      <c r="S78" s="25"/>
      <c r="T78" s="25"/>
      <c r="U78" s="25"/>
      <c r="V78" s="25"/>
      <c r="W78" s="25"/>
      <c r="X78" s="25"/>
      <c r="Y78" s="25"/>
    </row>
    <row r="79" spans="3:25" outlineLevel="1" x14ac:dyDescent="0.2">
      <c r="C79" s="18"/>
      <c r="D79" s="19"/>
      <c r="E79" s="19"/>
      <c r="F79" s="20"/>
      <c r="G79" s="19"/>
      <c r="H79" s="20"/>
      <c r="S79" s="25"/>
      <c r="T79" s="25"/>
      <c r="U79" s="25"/>
      <c r="V79" s="25"/>
      <c r="W79" s="25"/>
      <c r="X79" s="25"/>
      <c r="Y79" s="25"/>
    </row>
    <row r="80" spans="3:25" outlineLevel="1" x14ac:dyDescent="0.2">
      <c r="C80" s="18"/>
      <c r="D80" s="19"/>
      <c r="E80" s="19"/>
      <c r="F80" s="20"/>
      <c r="G80" s="19"/>
      <c r="H80" s="20"/>
      <c r="S80" s="25"/>
      <c r="T80" s="25"/>
      <c r="U80" s="25"/>
      <c r="V80" s="25"/>
      <c r="W80" s="25"/>
      <c r="X80" s="25"/>
      <c r="Y80" s="25"/>
    </row>
    <row r="81" spans="3:25" outlineLevel="1" x14ac:dyDescent="0.2">
      <c r="C81" s="18"/>
      <c r="D81" s="19"/>
      <c r="E81" s="19"/>
      <c r="F81" s="20"/>
      <c r="G81" s="19"/>
      <c r="H81" s="20"/>
      <c r="S81" s="25"/>
      <c r="T81" s="25"/>
      <c r="U81" s="25"/>
      <c r="V81" s="25"/>
      <c r="W81" s="25"/>
      <c r="X81" s="25"/>
      <c r="Y81" s="25"/>
    </row>
    <row r="82" spans="3:25" outlineLevel="1" x14ac:dyDescent="0.2">
      <c r="C82" s="18"/>
      <c r="D82" s="19"/>
      <c r="E82" s="19"/>
      <c r="F82" s="20"/>
      <c r="G82" s="19"/>
      <c r="H82" s="20"/>
      <c r="S82" s="25"/>
      <c r="T82" s="25"/>
      <c r="U82" s="25"/>
      <c r="V82" s="25"/>
      <c r="W82" s="25"/>
      <c r="X82" s="25"/>
      <c r="Y82" s="25"/>
    </row>
    <row r="83" spans="3:25" outlineLevel="1" x14ac:dyDescent="0.2">
      <c r="C83" s="18"/>
      <c r="D83" s="19"/>
      <c r="E83" s="19"/>
      <c r="F83" s="20"/>
      <c r="G83" s="19"/>
      <c r="H83" s="20"/>
      <c r="S83" s="6" t="s">
        <v>74</v>
      </c>
      <c r="T83" s="31"/>
      <c r="U83" s="6"/>
      <c r="V83" s="6"/>
      <c r="W83" s="6"/>
      <c r="X83" s="6"/>
      <c r="Y83" s="6"/>
    </row>
    <row r="84" spans="3:25" x14ac:dyDescent="0.2">
      <c r="C84" s="9" t="s">
        <v>15</v>
      </c>
      <c r="D84" s="7">
        <f>SUM(D85:D86)</f>
        <v>2975</v>
      </c>
      <c r="E84" s="7">
        <f>SUM(E85:E86)</f>
        <v>2780</v>
      </c>
      <c r="F84" s="17">
        <v>96.6</v>
      </c>
      <c r="G84" s="7">
        <f>SUM(G85:G86)</f>
        <v>195</v>
      </c>
      <c r="H84" s="17">
        <f>G84/D84*100</f>
        <v>6.5546218487394965</v>
      </c>
      <c r="T84" s="6"/>
      <c r="U84" s="6"/>
      <c r="V84" s="6"/>
      <c r="W84" s="6"/>
      <c r="X84" s="6"/>
      <c r="Y84" s="6"/>
    </row>
    <row r="85" spans="3:25" outlineLevel="1" x14ac:dyDescent="0.2">
      <c r="C85" s="18" t="s">
        <v>39</v>
      </c>
      <c r="D85" s="19">
        <f>E85+G85</f>
        <v>1410</v>
      </c>
      <c r="E85" s="19">
        <v>1280</v>
      </c>
      <c r="F85" s="20">
        <v>97.9</v>
      </c>
      <c r="G85" s="19">
        <v>130</v>
      </c>
      <c r="H85" s="20">
        <f>G85/D85*100</f>
        <v>9.2198581560283674</v>
      </c>
      <c r="V85" s="42" t="s">
        <v>75</v>
      </c>
    </row>
    <row r="86" spans="3:25" outlineLevel="1" x14ac:dyDescent="0.2">
      <c r="C86" s="18" t="s">
        <v>40</v>
      </c>
      <c r="D86" s="19">
        <f>E86+G86</f>
        <v>1565</v>
      </c>
      <c r="E86" s="19">
        <v>1500</v>
      </c>
      <c r="F86" s="20">
        <v>95.4</v>
      </c>
      <c r="G86" s="19">
        <v>65</v>
      </c>
      <c r="H86" s="20">
        <f>G86/D86*100</f>
        <v>4.1533546325878596</v>
      </c>
      <c r="U86" s="6"/>
      <c r="V86" s="6"/>
    </row>
    <row r="87" spans="3:25" outlineLevel="1" x14ac:dyDescent="0.2">
      <c r="C87" s="18"/>
      <c r="D87" s="19"/>
      <c r="E87" s="19"/>
      <c r="F87" s="20"/>
      <c r="G87" s="19"/>
      <c r="H87" s="20"/>
      <c r="T87" s="25"/>
    </row>
    <row r="88" spans="3:25" x14ac:dyDescent="0.2">
      <c r="C88" s="9" t="s">
        <v>16</v>
      </c>
      <c r="D88" s="7">
        <f>SUM(D89:D90)</f>
        <v>2800</v>
      </c>
      <c r="E88" s="7">
        <f>SUM(E89:E90)</f>
        <v>2710</v>
      </c>
      <c r="F88" s="17">
        <v>94.9</v>
      </c>
      <c r="G88" s="7">
        <f>SUM(G89:G90)</f>
        <v>90</v>
      </c>
      <c r="H88" s="17">
        <f>G88/D88*100</f>
        <v>3.214285714285714</v>
      </c>
      <c r="T88" s="25"/>
    </row>
    <row r="89" spans="3:25" outlineLevel="1" x14ac:dyDescent="0.2">
      <c r="C89" s="18" t="s">
        <v>39</v>
      </c>
      <c r="D89" s="19">
        <f>E89+G89</f>
        <v>1185</v>
      </c>
      <c r="E89" s="19">
        <v>1170</v>
      </c>
      <c r="F89" s="20">
        <v>95.9</v>
      </c>
      <c r="G89" s="19">
        <v>15</v>
      </c>
      <c r="H89" s="20">
        <f>G89/D89*100</f>
        <v>1.2658227848101267</v>
      </c>
      <c r="T89" s="25"/>
    </row>
    <row r="90" spans="3:25" outlineLevel="1" x14ac:dyDescent="0.2">
      <c r="C90" s="18" t="s">
        <v>40</v>
      </c>
      <c r="D90" s="19">
        <f>E90+G90</f>
        <v>1615</v>
      </c>
      <c r="E90" s="19">
        <v>1540</v>
      </c>
      <c r="F90" s="20">
        <v>95.4</v>
      </c>
      <c r="G90" s="19">
        <v>75</v>
      </c>
      <c r="H90" s="20">
        <f>G90/D90*100</f>
        <v>4.643962848297214</v>
      </c>
      <c r="T90" s="25"/>
    </row>
    <row r="91" spans="3:25" outlineLevel="1" x14ac:dyDescent="0.2">
      <c r="C91" s="18"/>
      <c r="D91" s="19"/>
      <c r="E91" s="19"/>
      <c r="F91" s="20"/>
      <c r="G91" s="19"/>
      <c r="H91" s="20"/>
    </row>
    <row r="92" spans="3:25" x14ac:dyDescent="0.2">
      <c r="C92" s="9" t="s">
        <v>17</v>
      </c>
      <c r="D92" s="7">
        <f>SUM(D93:D94)</f>
        <v>3125</v>
      </c>
      <c r="E92" s="7">
        <f>SUM(E93:E94)</f>
        <v>2995</v>
      </c>
      <c r="F92" s="17">
        <v>68.099999999999994</v>
      </c>
      <c r="G92" s="7">
        <f>SUM(G93:G94)</f>
        <v>130</v>
      </c>
      <c r="H92" s="17">
        <f>G92/D92*100</f>
        <v>4.16</v>
      </c>
    </row>
    <row r="93" spans="3:25" outlineLevel="1" x14ac:dyDescent="0.2">
      <c r="C93" s="18" t="s">
        <v>39</v>
      </c>
      <c r="D93" s="19">
        <f>E93+G93</f>
        <v>1650</v>
      </c>
      <c r="E93" s="19">
        <v>1540</v>
      </c>
      <c r="F93" s="20">
        <v>74.2</v>
      </c>
      <c r="G93" s="19">
        <v>110</v>
      </c>
      <c r="H93" s="20">
        <f>G93/D93*100</f>
        <v>6.666666666666667</v>
      </c>
    </row>
    <row r="94" spans="3:25" outlineLevel="1" x14ac:dyDescent="0.2">
      <c r="C94" s="18" t="s">
        <v>40</v>
      </c>
      <c r="D94" s="19">
        <f>E94+G94</f>
        <v>1475</v>
      </c>
      <c r="E94" s="19">
        <v>1455</v>
      </c>
      <c r="F94" s="20">
        <v>62.2</v>
      </c>
      <c r="G94" s="19">
        <v>20</v>
      </c>
      <c r="H94" s="20">
        <f>G94/D94*100</f>
        <v>1.3559322033898304</v>
      </c>
    </row>
    <row r="95" spans="3:25" outlineLevel="1" x14ac:dyDescent="0.2">
      <c r="C95" s="18"/>
      <c r="D95" s="19"/>
      <c r="E95" s="19"/>
      <c r="F95" s="20"/>
      <c r="G95" s="19"/>
      <c r="H95" s="20"/>
    </row>
    <row r="96" spans="3:25" x14ac:dyDescent="0.2">
      <c r="C96" s="18"/>
      <c r="D96" s="19"/>
      <c r="E96" s="19"/>
      <c r="F96" s="20"/>
      <c r="G96" s="19"/>
      <c r="H96" s="20"/>
    </row>
    <row r="97" spans="2:25" x14ac:dyDescent="0.2">
      <c r="B97" s="16">
        <v>1996</v>
      </c>
      <c r="C97" s="9" t="s">
        <v>38</v>
      </c>
      <c r="D97" s="7"/>
      <c r="E97" s="7"/>
      <c r="F97" s="17"/>
      <c r="G97" s="7"/>
      <c r="H97" s="17" t="e">
        <f t="shared" ref="H97:H106" si="8">G97/D97*100</f>
        <v>#DIV/0!</v>
      </c>
      <c r="T97" s="25" t="s">
        <v>69</v>
      </c>
      <c r="U97">
        <v>80</v>
      </c>
      <c r="V97">
        <v>115</v>
      </c>
      <c r="W97">
        <v>0</v>
      </c>
      <c r="X97">
        <v>80</v>
      </c>
      <c r="Y97">
        <f>SUM(U97:X97)</f>
        <v>275</v>
      </c>
    </row>
    <row r="98" spans="2:25" x14ac:dyDescent="0.2">
      <c r="B98" s="16"/>
      <c r="C98" s="9"/>
      <c r="D98" s="7"/>
      <c r="E98" s="7"/>
      <c r="F98" s="17"/>
      <c r="G98" s="7"/>
      <c r="H98" s="17"/>
      <c r="T98" s="25"/>
    </row>
    <row r="99" spans="2:25" x14ac:dyDescent="0.2">
      <c r="B99" s="16"/>
      <c r="C99" s="9"/>
      <c r="D99" s="7"/>
      <c r="E99" s="7"/>
      <c r="F99" s="17"/>
      <c r="G99" s="7"/>
      <c r="H99" s="17"/>
      <c r="T99" s="25"/>
    </row>
    <row r="100" spans="2:25" outlineLevel="1" x14ac:dyDescent="0.2">
      <c r="B100" s="16"/>
      <c r="C100" s="18" t="s">
        <v>39</v>
      </c>
      <c r="D100" s="19"/>
      <c r="E100" s="19"/>
      <c r="F100" s="20"/>
      <c r="G100" s="19"/>
      <c r="H100" s="20" t="e">
        <f t="shared" si="8"/>
        <v>#DIV/0!</v>
      </c>
      <c r="S100" s="27" t="s">
        <v>70</v>
      </c>
      <c r="T100" s="25"/>
    </row>
    <row r="101" spans="2:25" outlineLevel="1" x14ac:dyDescent="0.2">
      <c r="B101" s="16"/>
      <c r="C101" s="18" t="s">
        <v>40</v>
      </c>
      <c r="D101" s="19"/>
      <c r="E101" s="19"/>
      <c r="F101" s="20"/>
      <c r="G101" s="19"/>
      <c r="H101" s="20" t="e">
        <f t="shared" si="8"/>
        <v>#DIV/0!</v>
      </c>
      <c r="T101" s="25"/>
    </row>
    <row r="102" spans="2:25" outlineLevel="1" x14ac:dyDescent="0.2">
      <c r="B102" s="16"/>
      <c r="C102" s="18"/>
      <c r="D102" s="19"/>
      <c r="E102" s="19"/>
      <c r="F102" s="20"/>
      <c r="G102" s="19"/>
      <c r="H102" s="20"/>
      <c r="S102" s="33" t="s">
        <v>71</v>
      </c>
    </row>
    <row r="103" spans="2:25" x14ac:dyDescent="0.2">
      <c r="C103" s="9" t="s">
        <v>14</v>
      </c>
      <c r="D103" s="7"/>
      <c r="E103" s="7"/>
      <c r="F103" s="17"/>
      <c r="G103" s="7"/>
      <c r="H103" s="17" t="e">
        <f t="shared" si="8"/>
        <v>#DIV/0!</v>
      </c>
      <c r="S103" s="33"/>
      <c r="T103" s="25" t="s">
        <v>68</v>
      </c>
      <c r="U103">
        <v>105</v>
      </c>
      <c r="V103">
        <v>110</v>
      </c>
      <c r="W103">
        <v>0</v>
      </c>
      <c r="X103">
        <v>115</v>
      </c>
      <c r="Y103">
        <f>SUM(U103:X103)</f>
        <v>330</v>
      </c>
    </row>
    <row r="104" spans="2:25" x14ac:dyDescent="0.2">
      <c r="C104" s="9"/>
      <c r="D104" s="7"/>
      <c r="E104" s="7"/>
      <c r="F104" s="17"/>
      <c r="G104" s="7"/>
      <c r="H104" s="17"/>
      <c r="S104" s="33"/>
      <c r="T104" s="25" t="s">
        <v>69</v>
      </c>
      <c r="U104">
        <v>30</v>
      </c>
      <c r="V104">
        <v>55</v>
      </c>
      <c r="W104">
        <v>0</v>
      </c>
      <c r="X104">
        <v>10</v>
      </c>
      <c r="Y104">
        <f>SUM(U104:X104)</f>
        <v>95</v>
      </c>
    </row>
    <row r="105" spans="2:25" x14ac:dyDescent="0.2">
      <c r="C105" s="9"/>
      <c r="D105" s="7"/>
      <c r="E105" s="7"/>
      <c r="F105" s="17"/>
      <c r="G105" s="7"/>
      <c r="H105" s="17"/>
      <c r="S105" s="40" t="s">
        <v>72</v>
      </c>
      <c r="T105" s="25"/>
    </row>
    <row r="106" spans="2:25" outlineLevel="1" x14ac:dyDescent="0.2">
      <c r="C106" s="18" t="s">
        <v>39</v>
      </c>
      <c r="D106" s="19"/>
      <c r="E106" s="19"/>
      <c r="F106" s="20"/>
      <c r="G106" s="19"/>
      <c r="H106" s="20" t="e">
        <f t="shared" si="8"/>
        <v>#DIV/0!</v>
      </c>
      <c r="S106" s="40"/>
      <c r="T106" s="25" t="s">
        <v>68</v>
      </c>
      <c r="U106">
        <v>80</v>
      </c>
      <c r="V106">
        <v>110</v>
      </c>
      <c r="W106">
        <v>20</v>
      </c>
      <c r="X106">
        <v>75</v>
      </c>
      <c r="Y106">
        <f>SUM(U106:X106)</f>
        <v>285</v>
      </c>
    </row>
    <row r="107" spans="2:25" outlineLevel="1" x14ac:dyDescent="0.2">
      <c r="C107" s="18" t="s">
        <v>40</v>
      </c>
      <c r="D107" s="19"/>
      <c r="E107" s="19"/>
      <c r="F107" s="20"/>
      <c r="G107" s="19"/>
      <c r="H107" s="20" t="e">
        <f>G107/D107*100</f>
        <v>#DIV/0!</v>
      </c>
      <c r="T107" s="25" t="s">
        <v>68</v>
      </c>
      <c r="U107" s="25">
        <v>0</v>
      </c>
      <c r="V107" s="25">
        <v>10</v>
      </c>
      <c r="W107" s="25">
        <v>15</v>
      </c>
      <c r="X107" s="25">
        <v>65</v>
      </c>
      <c r="Y107">
        <f>SUM(U107:X107)</f>
        <v>90</v>
      </c>
    </row>
    <row r="108" spans="2:25" outlineLevel="1" x14ac:dyDescent="0.2">
      <c r="C108" s="18"/>
      <c r="D108" s="19"/>
      <c r="E108" s="19"/>
      <c r="F108" s="20"/>
      <c r="G108" s="19"/>
      <c r="H108" s="20"/>
      <c r="T108" s="25" t="s">
        <v>69</v>
      </c>
      <c r="U108">
        <v>15</v>
      </c>
      <c r="V108">
        <v>0</v>
      </c>
      <c r="W108">
        <v>0</v>
      </c>
      <c r="X108">
        <v>0</v>
      </c>
      <c r="Y108">
        <f>SUM(U108:X108)</f>
        <v>15</v>
      </c>
    </row>
    <row r="109" spans="2:25" x14ac:dyDescent="0.2">
      <c r="C109" s="9" t="s">
        <v>15</v>
      </c>
      <c r="D109" s="7"/>
      <c r="E109" s="7"/>
      <c r="F109" s="17"/>
      <c r="G109" s="7"/>
      <c r="H109" s="17" t="e">
        <f t="shared" ref="H109:H115" si="9">G109/D109*100</f>
        <v>#DIV/0!</v>
      </c>
      <c r="T109" s="6"/>
      <c r="U109" s="6"/>
      <c r="V109" s="6"/>
      <c r="W109" s="6"/>
      <c r="X109" s="6"/>
      <c r="Y109" s="6"/>
    </row>
    <row r="110" spans="2:25" outlineLevel="1" x14ac:dyDescent="0.2">
      <c r="C110" s="18" t="s">
        <v>39</v>
      </c>
      <c r="D110" s="19"/>
      <c r="E110" s="19"/>
      <c r="F110" s="20"/>
      <c r="G110" s="19"/>
      <c r="H110" s="20" t="e">
        <f t="shared" si="9"/>
        <v>#DIV/0!</v>
      </c>
      <c r="V110" s="42" t="s">
        <v>75</v>
      </c>
    </row>
    <row r="111" spans="2:25" outlineLevel="1" x14ac:dyDescent="0.2">
      <c r="C111" s="18" t="s">
        <v>40</v>
      </c>
      <c r="D111" s="19"/>
      <c r="E111" s="19"/>
      <c r="F111" s="20"/>
      <c r="G111" s="19"/>
      <c r="H111" s="20" t="e">
        <f t="shared" si="9"/>
        <v>#DIV/0!</v>
      </c>
      <c r="U111" s="6"/>
      <c r="V111" s="6"/>
    </row>
    <row r="112" spans="2:25" outlineLevel="1" x14ac:dyDescent="0.2">
      <c r="C112" s="18"/>
      <c r="D112" s="19"/>
      <c r="E112" s="19"/>
      <c r="F112" s="20"/>
      <c r="G112" s="19"/>
      <c r="H112" s="20"/>
      <c r="T112" s="25"/>
    </row>
    <row r="113" spans="2:20" x14ac:dyDescent="0.2">
      <c r="C113" s="9" t="s">
        <v>16</v>
      </c>
      <c r="D113" s="7"/>
      <c r="E113" s="7"/>
      <c r="F113" s="17"/>
      <c r="G113" s="7"/>
      <c r="H113" s="17" t="e">
        <f t="shared" si="9"/>
        <v>#DIV/0!</v>
      </c>
      <c r="T113" s="25"/>
    </row>
    <row r="114" spans="2:20" outlineLevel="1" x14ac:dyDescent="0.2">
      <c r="C114" s="18" t="s">
        <v>39</v>
      </c>
      <c r="D114" s="19"/>
      <c r="E114" s="19"/>
      <c r="F114" s="20"/>
      <c r="G114" s="19"/>
      <c r="H114" s="20" t="e">
        <f t="shared" si="9"/>
        <v>#DIV/0!</v>
      </c>
      <c r="T114" s="25"/>
    </row>
    <row r="115" spans="2:20" outlineLevel="1" x14ac:dyDescent="0.2">
      <c r="C115" s="18" t="s">
        <v>40</v>
      </c>
      <c r="D115" s="19"/>
      <c r="E115" s="19"/>
      <c r="F115" s="20"/>
      <c r="G115" s="19"/>
      <c r="H115" s="20" t="e">
        <f t="shared" si="9"/>
        <v>#DIV/0!</v>
      </c>
      <c r="T115" s="25"/>
    </row>
    <row r="116" spans="2:20" outlineLevel="1" x14ac:dyDescent="0.2">
      <c r="C116" s="18"/>
      <c r="D116" s="19"/>
      <c r="E116" s="19"/>
      <c r="F116" s="20"/>
      <c r="G116" s="19"/>
      <c r="H116" s="20"/>
    </row>
    <row r="117" spans="2:20" x14ac:dyDescent="0.2">
      <c r="C117" s="9" t="s">
        <v>17</v>
      </c>
      <c r="D117" s="7"/>
      <c r="E117" s="7"/>
      <c r="F117" s="17"/>
      <c r="G117" s="7"/>
      <c r="H117" s="17" t="e">
        <f>G117/D117*100</f>
        <v>#DIV/0!</v>
      </c>
    </row>
    <row r="118" spans="2:20" x14ac:dyDescent="0.2">
      <c r="C118" s="18" t="s">
        <v>20</v>
      </c>
      <c r="H118" s="20" t="e">
        <f>G118/D118*100</f>
        <v>#DIV/0!</v>
      </c>
    </row>
    <row r="119" spans="2:20" x14ac:dyDescent="0.2">
      <c r="B119" s="7"/>
      <c r="C119" s="18" t="s">
        <v>21</v>
      </c>
      <c r="H119" s="20" t="e">
        <f>G119/D119*100</f>
        <v>#DIV/0!</v>
      </c>
    </row>
    <row r="120" spans="2:20" x14ac:dyDescent="0.2">
      <c r="B120" s="7"/>
    </row>
    <row r="121" spans="2:20" x14ac:dyDescent="0.2">
      <c r="B121" s="7"/>
    </row>
    <row r="122" spans="2:20" x14ac:dyDescent="0.2">
      <c r="B122" s="7"/>
    </row>
    <row r="123" spans="2:20" x14ac:dyDescent="0.2">
      <c r="B123" s="7"/>
    </row>
    <row r="136" spans="1:3" x14ac:dyDescent="0.2">
      <c r="B136" t="s">
        <v>33</v>
      </c>
      <c r="C136" t="s">
        <v>76</v>
      </c>
    </row>
    <row r="137" spans="1:3" x14ac:dyDescent="0.2">
      <c r="A137">
        <v>1991</v>
      </c>
      <c r="B137" s="7">
        <v>16745</v>
      </c>
      <c r="C137" s="17">
        <v>5.9122126007763507</v>
      </c>
    </row>
    <row r="138" spans="1:3" x14ac:dyDescent="0.2">
      <c r="A138">
        <v>1992</v>
      </c>
      <c r="B138" s="7">
        <v>16470</v>
      </c>
      <c r="C138" s="17">
        <v>7.6199149969641775</v>
      </c>
    </row>
    <row r="139" spans="1:3" x14ac:dyDescent="0.2">
      <c r="A139">
        <v>1993</v>
      </c>
      <c r="B139" s="7">
        <v>17235</v>
      </c>
      <c r="C139" s="17">
        <v>8.0069625761531782</v>
      </c>
    </row>
    <row r="140" spans="1:3" x14ac:dyDescent="0.2">
      <c r="A140">
        <v>1994</v>
      </c>
      <c r="B140" s="7">
        <v>17855</v>
      </c>
      <c r="C140" s="17">
        <v>5.7406888826659204</v>
      </c>
    </row>
    <row r="141" spans="1:3" x14ac:dyDescent="0.2">
      <c r="A141">
        <v>1995</v>
      </c>
      <c r="B141" s="7">
        <v>19820</v>
      </c>
      <c r="C141" s="17">
        <v>4.9445005045408674</v>
      </c>
    </row>
    <row r="142" spans="1:3" x14ac:dyDescent="0.2">
      <c r="A142">
        <v>1996</v>
      </c>
      <c r="B142">
        <v>20355</v>
      </c>
      <c r="C142">
        <v>5.0999999999999996</v>
      </c>
    </row>
    <row r="143" spans="1:3" x14ac:dyDescent="0.2">
      <c r="A143">
        <v>1997</v>
      </c>
      <c r="B143">
        <v>21335</v>
      </c>
      <c r="C143">
        <v>4.0999999999999996</v>
      </c>
    </row>
  </sheetData>
  <customSheetViews>
    <customSheetView guid="{F1F7BD3E-FC2C-462F-A022-5270024FE9F6}" showPageBreaks="1" state="hidden" topLeftCell="A83">
      <selection activeCell="E110" sqref="E110"/>
      <pageMargins left="0.75" right="0.75" top="1" bottom="0.5" header="0.5" footer="0.5"/>
      <pageSetup orientation="portrait" horizontalDpi="300" verticalDpi="300" r:id="rId1"/>
      <headerFooter alignWithMargins="0"/>
    </customSheetView>
    <customSheetView guid="{F4665436-DFC3-47B1-A482-DE3E62B43168}" showPageBreaks="1" printArea="1" hiddenRows="1" hiddenColumns="1" state="hidden" showRuler="0" topLeftCell="A83">
      <selection activeCell="E110" sqref="E110"/>
      <pageMargins left="0.75" right="0.75" top="1" bottom="0.5" header="0.5" footer="0.5"/>
      <pageSetup orientation="portrait" horizontalDpi="300" verticalDpi="300" r:id="rId2"/>
      <headerFooter alignWithMargins="0"/>
    </customSheetView>
    <customSheetView guid="{2C045F60-6AB2-44F0-B91E-AB5C1A883BD2}" showPageBreaks="1" printArea="1" hiddenRows="1" hiddenColumns="1" state="hidden" topLeftCell="A83">
      <selection activeCell="E110" sqref="E110"/>
      <pageMargins left="0.75" right="0.75" top="1" bottom="0.5" header="0.5" footer="0.5"/>
      <pageSetup orientation="portrait" horizontalDpi="300" verticalDpi="300" r:id="rId3"/>
      <headerFooter alignWithMargins="0"/>
    </customSheetView>
  </customSheetViews>
  <phoneticPr fontId="9" type="noConversion"/>
  <pageMargins left="0.75" right="0.75" top="1" bottom="0.5" header="0.5" footer="0.5"/>
  <pageSetup orientation="portrait"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B6:V54"/>
  <sheetViews>
    <sheetView zoomScaleNormal="100" zoomScaleSheetLayoutView="100" workbookViewId="0">
      <selection activeCell="D3" sqref="D3"/>
    </sheetView>
  </sheetViews>
  <sheetFormatPr defaultRowHeight="12.75" x14ac:dyDescent="0.2"/>
  <cols>
    <col min="1" max="1" width="9.140625" style="57"/>
    <col min="2" max="2" width="8.5703125" style="57" customWidth="1"/>
    <col min="3" max="3" width="39" style="57" customWidth="1"/>
    <col min="4" max="4" width="11.7109375" style="57" customWidth="1"/>
    <col min="5" max="5" width="13.140625" style="57" customWidth="1"/>
    <col min="6" max="6" width="13.28515625" style="57" customWidth="1"/>
    <col min="7" max="9" width="13.5703125" style="57" customWidth="1"/>
    <col min="10" max="10" width="15.85546875" style="57" customWidth="1"/>
    <col min="11" max="16384" width="9.140625" style="57"/>
  </cols>
  <sheetData>
    <row r="6" spans="2:12" ht="15.75" x14ac:dyDescent="0.25">
      <c r="B6" s="287"/>
      <c r="C6" s="664" t="s">
        <v>203</v>
      </c>
      <c r="D6" s="664"/>
      <c r="E6" s="664"/>
      <c r="F6" s="664"/>
      <c r="G6" s="664"/>
      <c r="H6" s="664"/>
    </row>
    <row r="7" spans="2:12" ht="12.75" customHeight="1" x14ac:dyDescent="0.25">
      <c r="B7" s="287"/>
      <c r="C7" s="290"/>
      <c r="D7" s="290"/>
      <c r="E7" s="290"/>
      <c r="F7" s="290"/>
      <c r="G7" s="290"/>
      <c r="H7" s="290"/>
    </row>
    <row r="8" spans="2:12" x14ac:dyDescent="0.2">
      <c r="I8" s="326"/>
    </row>
    <row r="9" spans="2:12" x14ac:dyDescent="0.2">
      <c r="C9" s="422" t="s">
        <v>189</v>
      </c>
      <c r="D9" s="396">
        <v>2005</v>
      </c>
      <c r="E9" s="396">
        <v>2006</v>
      </c>
      <c r="F9" s="396">
        <v>2007</v>
      </c>
      <c r="G9" s="436">
        <v>2008</v>
      </c>
      <c r="H9" s="436">
        <v>2009</v>
      </c>
    </row>
    <row r="10" spans="2:12" x14ac:dyDescent="0.2">
      <c r="C10" s="424"/>
      <c r="D10" s="401"/>
      <c r="E10" s="401"/>
      <c r="F10" s="401"/>
      <c r="G10" s="399"/>
      <c r="H10" s="399"/>
    </row>
    <row r="11" spans="2:12" ht="18" customHeight="1" x14ac:dyDescent="0.2">
      <c r="C11" s="431" t="s">
        <v>218</v>
      </c>
      <c r="D11" s="408">
        <f>SUM(D13:D29)</f>
        <v>21763</v>
      </c>
      <c r="E11" s="408">
        <f>SUM(E13:E29)</f>
        <v>22394</v>
      </c>
      <c r="F11" s="408">
        <f>SUM(F13:F29)</f>
        <v>24877</v>
      </c>
      <c r="G11" s="408">
        <f>SUM(G13:G29)</f>
        <v>25054</v>
      </c>
      <c r="H11" s="408">
        <f>SUM(H13:H31)</f>
        <v>22907</v>
      </c>
      <c r="I11" s="326"/>
      <c r="J11" s="326"/>
      <c r="K11" s="326"/>
      <c r="L11" s="326"/>
    </row>
    <row r="13" spans="2:12" ht="13.5" customHeight="1" x14ac:dyDescent="0.2">
      <c r="C13" s="427" t="s">
        <v>42</v>
      </c>
      <c r="D13" s="407">
        <v>6448</v>
      </c>
      <c r="E13" s="407">
        <v>6002</v>
      </c>
      <c r="F13" s="406">
        <v>6446</v>
      </c>
      <c r="G13" s="406">
        <v>6035</v>
      </c>
      <c r="H13" s="406">
        <v>4635</v>
      </c>
    </row>
    <row r="14" spans="2:12" x14ac:dyDescent="0.2">
      <c r="D14" s="406"/>
      <c r="E14" s="406"/>
      <c r="F14" s="406"/>
    </row>
    <row r="15" spans="2:12" ht="12.75" customHeight="1" x14ac:dyDescent="0.2">
      <c r="C15" s="289" t="s">
        <v>86</v>
      </c>
      <c r="D15" s="407">
        <v>2646</v>
      </c>
      <c r="E15" s="428">
        <f>2397+714</f>
        <v>3111</v>
      </c>
      <c r="F15" s="406">
        <v>3389</v>
      </c>
      <c r="G15" s="406">
        <v>3414</v>
      </c>
      <c r="H15" s="406">
        <v>3271</v>
      </c>
    </row>
    <row r="16" spans="2:12" x14ac:dyDescent="0.2">
      <c r="D16" s="406"/>
      <c r="E16" s="406"/>
      <c r="F16" s="406"/>
    </row>
    <row r="17" spans="2:8" x14ac:dyDescent="0.2">
      <c r="C17" s="57" t="s">
        <v>83</v>
      </c>
      <c r="D17" s="406">
        <v>3799</v>
      </c>
      <c r="E17" s="428">
        <v>3590</v>
      </c>
      <c r="F17" s="406">
        <v>4241</v>
      </c>
      <c r="G17" s="406">
        <v>4382</v>
      </c>
      <c r="H17" s="406">
        <v>4195</v>
      </c>
    </row>
    <row r="18" spans="2:8" x14ac:dyDescent="0.2">
      <c r="D18" s="406"/>
      <c r="E18" s="428"/>
      <c r="F18" s="406"/>
    </row>
    <row r="19" spans="2:8" x14ac:dyDescent="0.2">
      <c r="C19" s="57" t="s">
        <v>84</v>
      </c>
      <c r="D19" s="407">
        <v>2718</v>
      </c>
      <c r="E19" s="428">
        <v>2882</v>
      </c>
      <c r="F19" s="406">
        <v>3140</v>
      </c>
      <c r="G19" s="406">
        <v>3214</v>
      </c>
      <c r="H19" s="406">
        <v>3002</v>
      </c>
    </row>
    <row r="20" spans="2:8" x14ac:dyDescent="0.2">
      <c r="D20" s="406"/>
      <c r="E20" s="428"/>
      <c r="F20" s="406"/>
    </row>
    <row r="21" spans="2:8" x14ac:dyDescent="0.2">
      <c r="C21" s="57" t="s">
        <v>90</v>
      </c>
      <c r="D21" s="407">
        <f>407+96</f>
        <v>503</v>
      </c>
      <c r="E21" s="428">
        <f>447+116</f>
        <v>563</v>
      </c>
      <c r="F21" s="406">
        <v>546</v>
      </c>
      <c r="G21" s="57">
        <v>672</v>
      </c>
      <c r="H21" s="57">
        <v>660</v>
      </c>
    </row>
    <row r="22" spans="2:8" x14ac:dyDescent="0.2">
      <c r="D22" s="406"/>
      <c r="E22" s="428"/>
      <c r="F22" s="406"/>
    </row>
    <row r="23" spans="2:8" x14ac:dyDescent="0.2">
      <c r="C23" s="57" t="s">
        <v>87</v>
      </c>
      <c r="D23" s="407">
        <v>1743</v>
      </c>
      <c r="E23" s="428">
        <v>1935</v>
      </c>
      <c r="F23" s="406">
        <v>2172</v>
      </c>
      <c r="G23" s="406">
        <v>2259</v>
      </c>
      <c r="H23" s="406">
        <v>1896</v>
      </c>
    </row>
    <row r="24" spans="2:8" x14ac:dyDescent="0.2">
      <c r="D24" s="406"/>
      <c r="E24" s="428"/>
      <c r="F24" s="406"/>
    </row>
    <row r="25" spans="2:8" x14ac:dyDescent="0.2">
      <c r="C25" s="57" t="s">
        <v>88</v>
      </c>
      <c r="D25" s="407">
        <v>1286</v>
      </c>
      <c r="E25" s="428">
        <v>1305</v>
      </c>
      <c r="F25" s="407">
        <v>1530</v>
      </c>
      <c r="G25" s="407">
        <v>1594</v>
      </c>
      <c r="H25" s="407">
        <v>1589</v>
      </c>
    </row>
    <row r="26" spans="2:8" x14ac:dyDescent="0.2">
      <c r="D26" s="406"/>
      <c r="E26" s="428"/>
      <c r="F26" s="406"/>
    </row>
    <row r="27" spans="2:8" x14ac:dyDescent="0.2">
      <c r="C27" s="57" t="s">
        <v>85</v>
      </c>
      <c r="D27" s="407">
        <v>2261</v>
      </c>
      <c r="E27" s="428">
        <v>2568</v>
      </c>
      <c r="F27" s="406">
        <v>2789</v>
      </c>
      <c r="G27" s="406">
        <v>2967</v>
      </c>
      <c r="H27" s="406">
        <v>2657</v>
      </c>
    </row>
    <row r="28" spans="2:8" x14ac:dyDescent="0.2">
      <c r="D28" s="430"/>
      <c r="E28" s="428"/>
      <c r="F28" s="406"/>
    </row>
    <row r="29" spans="2:8" x14ac:dyDescent="0.2">
      <c r="C29" s="57" t="s">
        <v>89</v>
      </c>
      <c r="D29" s="407">
        <v>359</v>
      </c>
      <c r="E29" s="428">
        <v>438</v>
      </c>
      <c r="F29" s="407">
        <v>624</v>
      </c>
      <c r="G29" s="407">
        <v>517</v>
      </c>
      <c r="H29" s="407">
        <v>355</v>
      </c>
    </row>
    <row r="30" spans="2:8" x14ac:dyDescent="0.2">
      <c r="D30" s="407"/>
      <c r="E30" s="428"/>
      <c r="F30" s="407"/>
      <c r="G30" s="407"/>
      <c r="H30" s="407"/>
    </row>
    <row r="31" spans="2:8" ht="14.25" x14ac:dyDescent="0.2">
      <c r="C31" s="57" t="s">
        <v>171</v>
      </c>
      <c r="D31" s="407"/>
      <c r="E31" s="432" t="s">
        <v>159</v>
      </c>
      <c r="F31" s="432" t="s">
        <v>159</v>
      </c>
      <c r="G31" s="432" t="s">
        <v>159</v>
      </c>
      <c r="H31" s="57">
        <v>647</v>
      </c>
    </row>
    <row r="32" spans="2:8" x14ac:dyDescent="0.2">
      <c r="B32" s="66"/>
      <c r="C32" s="434"/>
      <c r="D32" s="434"/>
      <c r="E32" s="434"/>
      <c r="F32" s="434"/>
      <c r="G32" s="434"/>
      <c r="H32" s="434"/>
    </row>
    <row r="33" spans="2:11" x14ac:dyDescent="0.2">
      <c r="B33" s="66"/>
      <c r="C33" s="399" t="s">
        <v>97</v>
      </c>
      <c r="D33" s="66"/>
    </row>
    <row r="34" spans="2:11" ht="14.25" x14ac:dyDescent="0.2">
      <c r="B34" s="414"/>
      <c r="C34" s="57" t="s">
        <v>164</v>
      </c>
    </row>
    <row r="35" spans="2:11" ht="14.25" x14ac:dyDescent="0.2">
      <c r="B35" s="414"/>
      <c r="C35" s="57" t="s">
        <v>165</v>
      </c>
    </row>
    <row r="36" spans="2:11" ht="14.25" x14ac:dyDescent="0.2">
      <c r="B36" s="414"/>
    </row>
    <row r="37" spans="2:11" ht="14.25" x14ac:dyDescent="0.2">
      <c r="B37" s="435"/>
      <c r="C37" s="386" t="s">
        <v>342</v>
      </c>
      <c r="D37" s="387"/>
      <c r="F37" s="388"/>
      <c r="G37" s="389"/>
      <c r="H37" s="77"/>
      <c r="I37" s="77"/>
      <c r="J37" s="78"/>
      <c r="K37" s="59"/>
    </row>
    <row r="54" spans="2:22" x14ac:dyDescent="0.2">
      <c r="B54" s="669"/>
      <c r="C54" s="669"/>
      <c r="D54" s="669"/>
      <c r="E54" s="669"/>
      <c r="F54" s="669"/>
      <c r="G54" s="669"/>
      <c r="H54" s="669"/>
      <c r="I54" s="418"/>
      <c r="J54" s="418"/>
      <c r="K54" s="418"/>
      <c r="L54" s="418"/>
      <c r="M54" s="418"/>
      <c r="N54" s="418"/>
      <c r="O54" s="418"/>
      <c r="P54" s="418"/>
      <c r="Q54" s="418"/>
      <c r="R54" s="418"/>
      <c r="S54" s="418"/>
      <c r="T54" s="418"/>
      <c r="U54" s="418"/>
      <c r="V54" s="418"/>
    </row>
  </sheetData>
  <customSheetViews>
    <customSheetView guid="{F1F7BD3E-FC2C-462F-A022-5270024FE9F6}" showPageBreaks="1" view="pageBreakPreview" topLeftCell="B7">
      <selection activeCell="J47" sqref="J47"/>
      <pageMargins left="0.75" right="0.75" top="1" bottom="1" header="0.5" footer="0.5"/>
      <pageSetup scale="72" orientation="portrait" r:id="rId1"/>
      <headerFooter alignWithMargins="0"/>
    </customSheetView>
    <customSheetView guid="{F4665436-DFC3-47B1-A482-DE3E62B43168}" showPageBreaks="1" printArea="1" view="pageBreakPreview" showRuler="0">
      <selection activeCell="A58" sqref="A58:I58"/>
      <pageMargins left="0.75" right="0.75" top="1" bottom="1" header="0.5" footer="0.5"/>
      <pageSetup scale="85" orientation="portrait" r:id="rId2"/>
      <headerFooter alignWithMargins="0"/>
    </customSheetView>
    <customSheetView guid="{2C045F60-6AB2-44F0-B91E-AB5C1A883BD2}" showPageBreaks="1" printArea="1" hiddenColumns="1" view="pageBreakPreview" topLeftCell="B7">
      <selection activeCell="J47" sqref="J47"/>
      <pageMargins left="0.75" right="0.75" top="1" bottom="1" header="0.5" footer="0.5"/>
      <pageSetup scale="72" orientation="portrait" r:id="rId3"/>
      <headerFooter alignWithMargins="0"/>
    </customSheetView>
  </customSheetViews>
  <mergeCells count="2">
    <mergeCell ref="C6:H6"/>
    <mergeCell ref="B54:H54"/>
  </mergeCells>
  <phoneticPr fontId="9" type="noConversion"/>
  <pageMargins left="0.75" right="0.75" top="1" bottom="1" header="0.5" footer="0.5"/>
  <pageSetup scale="72" orientation="portrait" r:id="rId4"/>
  <headerFooter alignWithMargins="0"/>
  <drawing r:id="rId5"/>
  <legacyDrawing r:id="rId6"/>
  <oleObjects>
    <mc:AlternateContent xmlns:mc="http://schemas.openxmlformats.org/markup-compatibility/2006">
      <mc:Choice Requires="x14">
        <oleObject progId="MSPhotoEd.3" shapeId="10241" r:id="rId7">
          <objectPr defaultSize="0" autoPict="0" r:id="rId8">
            <anchor moveWithCells="1" sizeWithCells="1">
              <from>
                <xdr:col>0</xdr:col>
                <xdr:colOff>0</xdr:colOff>
                <xdr:row>0</xdr:row>
                <xdr:rowOff>0</xdr:rowOff>
              </from>
              <to>
                <xdr:col>1</xdr:col>
                <xdr:colOff>257175</xdr:colOff>
                <xdr:row>3</xdr:row>
                <xdr:rowOff>85725</xdr:rowOff>
              </to>
            </anchor>
          </objectPr>
        </oleObject>
      </mc:Choice>
      <mc:Fallback>
        <oleObject progId="MSPhotoEd.3" shapeId="10241" r:id="rId7"/>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B6:T56"/>
  <sheetViews>
    <sheetView workbookViewId="0">
      <selection activeCell="C4" sqref="C4"/>
    </sheetView>
  </sheetViews>
  <sheetFormatPr defaultColWidth="9.140625" defaultRowHeight="12.75" x14ac:dyDescent="0.2"/>
  <cols>
    <col min="1" max="1" width="9.140625" style="57"/>
    <col min="2" max="2" width="8.5703125" style="57" customWidth="1"/>
    <col min="3" max="3" width="60.7109375" style="57" customWidth="1"/>
    <col min="4" max="4" width="13.28515625" style="57" customWidth="1"/>
    <col min="5" max="7" width="13.5703125" style="57" customWidth="1"/>
    <col min="8" max="8" width="15.85546875" style="57" customWidth="1"/>
    <col min="9" max="16384" width="9.140625" style="57"/>
  </cols>
  <sheetData>
    <row r="6" spans="2:8" ht="15.75" x14ac:dyDescent="0.25">
      <c r="B6" s="287"/>
      <c r="C6" s="664" t="s">
        <v>409</v>
      </c>
      <c r="D6" s="664"/>
      <c r="E6" s="419"/>
      <c r="F6" s="232"/>
    </row>
    <row r="7" spans="2:8" ht="15.75" x14ac:dyDescent="0.25">
      <c r="B7" s="287"/>
      <c r="C7" s="290"/>
      <c r="D7" s="290"/>
      <c r="E7" s="420"/>
      <c r="F7" s="290"/>
    </row>
    <row r="8" spans="2:8" x14ac:dyDescent="0.2">
      <c r="E8" s="421"/>
      <c r="G8" s="326"/>
    </row>
    <row r="9" spans="2:8" x14ac:dyDescent="0.2">
      <c r="C9" s="422" t="s">
        <v>189</v>
      </c>
      <c r="D9" s="423">
        <v>2012</v>
      </c>
      <c r="E9" s="423">
        <v>2013</v>
      </c>
      <c r="F9" s="423">
        <v>2014</v>
      </c>
      <c r="G9" s="423">
        <v>2015</v>
      </c>
      <c r="H9" s="423">
        <v>2016</v>
      </c>
    </row>
    <row r="10" spans="2:8" x14ac:dyDescent="0.2">
      <c r="C10" s="424"/>
      <c r="D10" s="425"/>
      <c r="E10" s="425"/>
      <c r="F10" s="425"/>
      <c r="G10" s="425"/>
      <c r="H10" s="425"/>
    </row>
    <row r="11" spans="2:8" x14ac:dyDescent="0.2">
      <c r="B11" s="324"/>
      <c r="C11" s="57" t="s">
        <v>316</v>
      </c>
      <c r="D11" s="57">
        <v>114</v>
      </c>
      <c r="E11" s="57">
        <v>111</v>
      </c>
      <c r="F11" s="57">
        <v>149</v>
      </c>
      <c r="G11" s="426">
        <v>122</v>
      </c>
      <c r="H11" s="426">
        <v>115</v>
      </c>
    </row>
    <row r="12" spans="2:8" x14ac:dyDescent="0.2">
      <c r="C12" s="427" t="s">
        <v>317</v>
      </c>
      <c r="D12" s="406">
        <v>153</v>
      </c>
      <c r="E12" s="406">
        <v>86</v>
      </c>
      <c r="F12" s="406">
        <v>96</v>
      </c>
      <c r="G12" s="426">
        <v>125</v>
      </c>
      <c r="H12" s="426">
        <v>122</v>
      </c>
    </row>
    <row r="13" spans="2:8" x14ac:dyDescent="0.2">
      <c r="C13" s="57" t="s">
        <v>318</v>
      </c>
      <c r="D13" s="406">
        <v>102</v>
      </c>
      <c r="E13" s="406">
        <v>88</v>
      </c>
      <c r="F13" s="406">
        <v>90</v>
      </c>
      <c r="G13" s="426">
        <v>91</v>
      </c>
      <c r="H13" s="426">
        <v>113</v>
      </c>
    </row>
    <row r="14" spans="2:8" ht="12.75" customHeight="1" x14ac:dyDescent="0.2">
      <c r="C14" s="289" t="s">
        <v>319</v>
      </c>
      <c r="D14" s="406">
        <v>36</v>
      </c>
      <c r="E14" s="406">
        <v>29</v>
      </c>
      <c r="F14" s="406">
        <v>38</v>
      </c>
      <c r="G14" s="426">
        <v>50</v>
      </c>
      <c r="H14" s="426">
        <v>64</v>
      </c>
    </row>
    <row r="15" spans="2:8" x14ac:dyDescent="0.2">
      <c r="C15" s="57" t="s">
        <v>42</v>
      </c>
      <c r="D15" s="406">
        <v>2356</v>
      </c>
      <c r="E15" s="406">
        <v>1951</v>
      </c>
      <c r="F15" s="406">
        <v>2118</v>
      </c>
      <c r="G15" s="426">
        <v>2655</v>
      </c>
      <c r="H15" s="426">
        <v>3041</v>
      </c>
    </row>
    <row r="16" spans="2:8" x14ac:dyDescent="0.2">
      <c r="C16" s="57" t="s">
        <v>320</v>
      </c>
      <c r="D16" s="406">
        <v>2604</v>
      </c>
      <c r="E16" s="406">
        <v>2285</v>
      </c>
      <c r="F16" s="406">
        <v>2437</v>
      </c>
      <c r="G16" s="426">
        <v>2665</v>
      </c>
      <c r="H16" s="426">
        <v>2754</v>
      </c>
    </row>
    <row r="17" spans="3:8" x14ac:dyDescent="0.2">
      <c r="C17" s="57" t="s">
        <v>346</v>
      </c>
      <c r="D17" s="406">
        <v>231</v>
      </c>
      <c r="E17" s="406">
        <v>182</v>
      </c>
      <c r="F17" s="406">
        <v>189</v>
      </c>
      <c r="G17" s="426">
        <v>213</v>
      </c>
      <c r="H17" s="426">
        <v>209</v>
      </c>
    </row>
    <row r="18" spans="3:8" x14ac:dyDescent="0.2">
      <c r="C18" s="57" t="s">
        <v>321</v>
      </c>
      <c r="D18" s="406">
        <v>3192</v>
      </c>
      <c r="E18" s="406">
        <v>3183</v>
      </c>
      <c r="F18" s="406">
        <v>3698</v>
      </c>
      <c r="G18" s="426">
        <v>3783</v>
      </c>
      <c r="H18" s="426">
        <v>3931</v>
      </c>
    </row>
    <row r="19" spans="3:8" x14ac:dyDescent="0.2">
      <c r="C19" s="57" t="s">
        <v>212</v>
      </c>
      <c r="D19" s="406">
        <v>337</v>
      </c>
      <c r="E19" s="406">
        <v>466</v>
      </c>
      <c r="F19" s="406">
        <v>361</v>
      </c>
      <c r="G19" s="426">
        <v>342</v>
      </c>
      <c r="H19" s="426">
        <v>315</v>
      </c>
    </row>
    <row r="20" spans="3:8" x14ac:dyDescent="0.2">
      <c r="C20" s="57" t="s">
        <v>327</v>
      </c>
      <c r="D20" s="406">
        <v>1004</v>
      </c>
      <c r="E20" s="406">
        <v>1150</v>
      </c>
      <c r="F20" s="406">
        <v>1351</v>
      </c>
      <c r="G20" s="426">
        <v>1518</v>
      </c>
      <c r="H20" s="426">
        <v>1418</v>
      </c>
    </row>
    <row r="21" spans="3:8" x14ac:dyDescent="0.2">
      <c r="C21" s="57" t="s">
        <v>347</v>
      </c>
      <c r="D21" s="406">
        <v>122</v>
      </c>
      <c r="E21" s="406">
        <v>102</v>
      </c>
      <c r="F21" s="406">
        <v>104</v>
      </c>
      <c r="G21" s="426">
        <v>108</v>
      </c>
      <c r="H21" s="426">
        <v>130</v>
      </c>
    </row>
    <row r="22" spans="3:8" x14ac:dyDescent="0.2">
      <c r="C22" s="57" t="s">
        <v>322</v>
      </c>
      <c r="D22" s="406">
        <v>1286</v>
      </c>
      <c r="E22" s="406">
        <v>1029</v>
      </c>
      <c r="F22" s="406">
        <v>1017</v>
      </c>
      <c r="G22" s="426">
        <v>1059</v>
      </c>
      <c r="H22" s="426">
        <v>1011</v>
      </c>
    </row>
    <row r="23" spans="3:8" x14ac:dyDescent="0.2">
      <c r="C23" s="57" t="s">
        <v>323</v>
      </c>
      <c r="D23" s="406">
        <v>2077</v>
      </c>
      <c r="E23" s="406">
        <v>1865</v>
      </c>
      <c r="F23" s="406">
        <v>1967</v>
      </c>
      <c r="G23" s="429">
        <v>2247</v>
      </c>
      <c r="H23" s="429">
        <v>2324</v>
      </c>
    </row>
    <row r="24" spans="3:8" x14ac:dyDescent="0.2">
      <c r="C24" s="57" t="s">
        <v>324</v>
      </c>
      <c r="D24" s="406">
        <v>13</v>
      </c>
      <c r="E24" s="406">
        <v>10</v>
      </c>
      <c r="F24" s="406">
        <v>8</v>
      </c>
      <c r="G24" s="426">
        <v>95</v>
      </c>
      <c r="H24" s="426">
        <v>9</v>
      </c>
    </row>
    <row r="25" spans="3:8" x14ac:dyDescent="0.2">
      <c r="C25" s="57" t="s">
        <v>213</v>
      </c>
      <c r="D25" s="406">
        <v>559</v>
      </c>
      <c r="E25" s="406">
        <v>502</v>
      </c>
      <c r="F25" s="406">
        <v>525</v>
      </c>
      <c r="G25" s="426">
        <v>570</v>
      </c>
      <c r="H25" s="426">
        <v>546</v>
      </c>
    </row>
    <row r="26" spans="3:8" x14ac:dyDescent="0.2">
      <c r="C26" s="57" t="s">
        <v>214</v>
      </c>
      <c r="D26" s="407">
        <v>381</v>
      </c>
      <c r="E26" s="407">
        <v>384</v>
      </c>
      <c r="F26" s="407">
        <v>509</v>
      </c>
      <c r="G26" s="426">
        <v>559</v>
      </c>
      <c r="H26" s="426">
        <v>594</v>
      </c>
    </row>
    <row r="27" spans="3:8" x14ac:dyDescent="0.2">
      <c r="C27" s="57" t="s">
        <v>215</v>
      </c>
      <c r="D27" s="406">
        <v>731</v>
      </c>
      <c r="E27" s="406">
        <v>643</v>
      </c>
      <c r="F27" s="406">
        <v>731</v>
      </c>
      <c r="G27" s="426">
        <v>761</v>
      </c>
      <c r="H27" s="426">
        <v>727</v>
      </c>
    </row>
    <row r="28" spans="3:8" x14ac:dyDescent="0.2">
      <c r="C28" s="57" t="s">
        <v>216</v>
      </c>
      <c r="D28" s="406">
        <v>677</v>
      </c>
      <c r="E28" s="406">
        <v>633</v>
      </c>
      <c r="F28" s="406">
        <v>706</v>
      </c>
      <c r="G28" s="426">
        <v>717</v>
      </c>
      <c r="H28" s="426">
        <v>682</v>
      </c>
    </row>
    <row r="29" spans="3:8" x14ac:dyDescent="0.2">
      <c r="C29" s="57" t="s">
        <v>325</v>
      </c>
      <c r="D29" s="406"/>
      <c r="E29" s="406"/>
      <c r="F29" s="406"/>
    </row>
    <row r="30" spans="3:8" x14ac:dyDescent="0.2">
      <c r="C30" s="57" t="s">
        <v>326</v>
      </c>
      <c r="D30" s="407">
        <v>3814</v>
      </c>
      <c r="E30" s="407">
        <v>3701</v>
      </c>
      <c r="F30" s="407">
        <v>4096</v>
      </c>
      <c r="G30" s="426">
        <v>4194</v>
      </c>
      <c r="H30" s="426">
        <v>5193</v>
      </c>
    </row>
    <row r="31" spans="3:8" x14ac:dyDescent="0.2">
      <c r="C31" s="57" t="s">
        <v>171</v>
      </c>
      <c r="D31" s="407">
        <v>999</v>
      </c>
      <c r="E31" s="407">
        <v>921</v>
      </c>
      <c r="F31" s="407">
        <v>871</v>
      </c>
      <c r="G31" s="426">
        <v>882</v>
      </c>
      <c r="H31" s="426">
        <v>0</v>
      </c>
    </row>
    <row r="32" spans="3:8" x14ac:dyDescent="0.2">
      <c r="C32" s="431" t="s">
        <v>218</v>
      </c>
      <c r="D32" s="433">
        <f>SUM(D11:D31)</f>
        <v>20788</v>
      </c>
      <c r="E32" s="433">
        <v>19321</v>
      </c>
      <c r="F32" s="433">
        <f>SUM(F11:F31)</f>
        <v>21061</v>
      </c>
      <c r="G32" s="433">
        <f>SUM(G11:G31)</f>
        <v>22756</v>
      </c>
      <c r="H32" s="433">
        <f>SUM(H11:H31)</f>
        <v>23298</v>
      </c>
    </row>
    <row r="33" spans="2:9" x14ac:dyDescent="0.2">
      <c r="B33" s="66"/>
      <c r="C33" s="434"/>
      <c r="D33" s="434"/>
      <c r="E33" s="434"/>
      <c r="F33" s="434"/>
      <c r="G33" s="434"/>
      <c r="H33" s="434"/>
    </row>
    <row r="34" spans="2:9" x14ac:dyDescent="0.2">
      <c r="B34" s="66"/>
      <c r="C34" s="66"/>
      <c r="D34" s="66"/>
      <c r="E34" s="66"/>
      <c r="F34" s="66"/>
      <c r="G34" s="66"/>
    </row>
    <row r="35" spans="2:9" x14ac:dyDescent="0.2">
      <c r="B35" s="66"/>
      <c r="C35" s="399" t="s">
        <v>97</v>
      </c>
    </row>
    <row r="36" spans="2:9" ht="14.25" x14ac:dyDescent="0.2">
      <c r="B36" s="414"/>
      <c r="C36" s="324" t="s">
        <v>343</v>
      </c>
    </row>
    <row r="37" spans="2:9" ht="14.25" x14ac:dyDescent="0.2">
      <c r="B37" s="414"/>
      <c r="C37" s="324" t="s">
        <v>328</v>
      </c>
    </row>
    <row r="38" spans="2:9" ht="14.25" x14ac:dyDescent="0.2">
      <c r="B38" s="414"/>
      <c r="C38" s="324"/>
    </row>
    <row r="39" spans="2:9" ht="14.25" x14ac:dyDescent="0.2">
      <c r="B39" s="435"/>
      <c r="C39" s="386" t="s">
        <v>329</v>
      </c>
      <c r="D39" s="388"/>
      <c r="E39" s="389"/>
      <c r="F39" s="77"/>
      <c r="G39" s="77"/>
      <c r="H39" s="78"/>
      <c r="I39" s="59"/>
    </row>
    <row r="56" spans="2:20" x14ac:dyDescent="0.2">
      <c r="B56" s="669"/>
      <c r="C56" s="669"/>
      <c r="D56" s="669"/>
      <c r="E56" s="669"/>
      <c r="F56" s="669"/>
      <c r="G56" s="418"/>
      <c r="H56" s="418"/>
      <c r="I56" s="418"/>
      <c r="J56" s="418"/>
      <c r="K56" s="418"/>
      <c r="L56" s="418"/>
      <c r="M56" s="418"/>
      <c r="N56" s="418"/>
      <c r="O56" s="418"/>
      <c r="P56" s="418"/>
      <c r="Q56" s="418"/>
      <c r="R56" s="418"/>
      <c r="S56" s="418"/>
      <c r="T56" s="418"/>
    </row>
  </sheetData>
  <customSheetViews>
    <customSheetView guid="{F1F7BD3E-FC2C-462F-A022-5270024FE9F6}" topLeftCell="B4">
      <selection activeCell="F44" sqref="F44"/>
      <pageMargins left="0.7" right="0.7" top="0.75" bottom="0.75" header="0.3" footer="0.3"/>
      <pageSetup orientation="portrait" r:id="rId1"/>
    </customSheetView>
    <customSheetView guid="{2C045F60-6AB2-44F0-B91E-AB5C1A883BD2}" hiddenColumns="1" topLeftCell="B4">
      <selection activeCell="F44" sqref="F44"/>
      <pageMargins left="0.7" right="0.7" top="0.75" bottom="0.75" header="0.3" footer="0.3"/>
      <pageSetup orientation="portrait" r:id="rId2"/>
    </customSheetView>
  </customSheetViews>
  <mergeCells count="2">
    <mergeCell ref="B56:F56"/>
    <mergeCell ref="C6:D6"/>
  </mergeCells>
  <pageMargins left="0.7" right="0.7" top="0.75" bottom="0.75" header="0.3" footer="0.3"/>
  <pageSetup orientation="portrait" r:id="rId3"/>
  <ignoredErrors>
    <ignoredError sqref="D32" formulaRange="1"/>
  </ignoredErrors>
  <drawing r:id="rId4"/>
  <legacyDrawing r:id="rId5"/>
  <oleObjects>
    <mc:AlternateContent xmlns:mc="http://schemas.openxmlformats.org/markup-compatibility/2006">
      <mc:Choice Requires="x14">
        <oleObject progId="MSPhotoEd.3" shapeId="687105" r:id="rId6">
          <objectPr defaultSize="0" autoPict="0" r:id="rId7">
            <anchor moveWithCells="1" sizeWithCells="1">
              <from>
                <xdr:col>0</xdr:col>
                <xdr:colOff>0</xdr:colOff>
                <xdr:row>0</xdr:row>
                <xdr:rowOff>0</xdr:rowOff>
              </from>
              <to>
                <xdr:col>2</xdr:col>
                <xdr:colOff>9525</xdr:colOff>
                <xdr:row>4</xdr:row>
                <xdr:rowOff>57150</xdr:rowOff>
              </to>
            </anchor>
          </objectPr>
        </oleObject>
      </mc:Choice>
      <mc:Fallback>
        <oleObject progId="MSPhotoEd.3" shapeId="687105" r:id="rId6"/>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B5:X58"/>
  <sheetViews>
    <sheetView zoomScaleNormal="100" zoomScaleSheetLayoutView="100" workbookViewId="0">
      <selection activeCell="C2" sqref="C2"/>
    </sheetView>
  </sheetViews>
  <sheetFormatPr defaultRowHeight="12.75" x14ac:dyDescent="0.2"/>
  <cols>
    <col min="1" max="1" width="9.140625" style="57"/>
    <col min="2" max="2" width="7.85546875" style="57" customWidth="1"/>
    <col min="3" max="3" width="27.140625" style="57" customWidth="1"/>
    <col min="4" max="4" width="9.5703125" style="57" customWidth="1"/>
    <col min="5" max="5" width="26.5703125" style="57" customWidth="1"/>
    <col min="6" max="6" width="10.5703125" style="57" customWidth="1"/>
    <col min="7" max="8" width="5" style="57" customWidth="1"/>
    <col min="9" max="9" width="0" style="57" hidden="1" customWidth="1"/>
    <col min="10" max="10" width="62.28515625" style="57" hidden="1" customWidth="1"/>
    <col min="11" max="11" width="15.85546875" style="57" customWidth="1"/>
    <col min="12" max="16384" width="9.140625" style="57"/>
  </cols>
  <sheetData>
    <row r="5" spans="2:9" ht="15.75" x14ac:dyDescent="0.25">
      <c r="B5" s="287"/>
      <c r="C5" s="664" t="s">
        <v>410</v>
      </c>
      <c r="D5" s="664"/>
      <c r="E5" s="664"/>
      <c r="F5" s="664"/>
      <c r="G5" s="664"/>
      <c r="H5" s="290"/>
    </row>
    <row r="6" spans="2:9" x14ac:dyDescent="0.2">
      <c r="D6" s="392"/>
      <c r="E6" s="393"/>
      <c r="F6" s="394"/>
    </row>
    <row r="7" spans="2:9" x14ac:dyDescent="0.2">
      <c r="C7" s="395" t="s">
        <v>405</v>
      </c>
      <c r="D7" s="396"/>
      <c r="E7" s="397" t="s">
        <v>200</v>
      </c>
      <c r="F7" s="398"/>
      <c r="G7" s="399"/>
      <c r="H7" s="399"/>
    </row>
    <row r="8" spans="2:9" x14ac:dyDescent="0.2">
      <c r="C8" s="400"/>
      <c r="D8" s="401"/>
      <c r="G8" s="399"/>
      <c r="H8" s="399"/>
    </row>
    <row r="9" spans="2:9" x14ac:dyDescent="0.2">
      <c r="C9" s="402" t="s">
        <v>133</v>
      </c>
      <c r="D9" s="403">
        <v>26</v>
      </c>
      <c r="E9" s="402" t="s">
        <v>128</v>
      </c>
      <c r="F9" s="404">
        <v>56</v>
      </c>
      <c r="G9" s="399"/>
      <c r="H9" s="399"/>
    </row>
    <row r="10" spans="2:9" x14ac:dyDescent="0.2">
      <c r="C10" s="402" t="s">
        <v>117</v>
      </c>
      <c r="D10" s="403">
        <v>179</v>
      </c>
      <c r="E10" s="402" t="s">
        <v>142</v>
      </c>
      <c r="F10" s="404">
        <v>12</v>
      </c>
      <c r="G10" s="399"/>
      <c r="H10" s="399"/>
      <c r="I10" s="324" t="s">
        <v>205</v>
      </c>
    </row>
    <row r="11" spans="2:9" x14ac:dyDescent="0.2">
      <c r="C11" s="405" t="s">
        <v>118</v>
      </c>
      <c r="D11" s="403">
        <v>30</v>
      </c>
      <c r="E11" s="402" t="s">
        <v>196</v>
      </c>
      <c r="F11" s="404">
        <v>10</v>
      </c>
    </row>
    <row r="12" spans="2:9" ht="13.5" customHeight="1" x14ac:dyDescent="0.2">
      <c r="C12" s="402" t="s">
        <v>135</v>
      </c>
      <c r="D12" s="403">
        <v>26</v>
      </c>
      <c r="E12" s="402" t="s">
        <v>141</v>
      </c>
      <c r="F12" s="404">
        <v>16</v>
      </c>
      <c r="G12" s="406"/>
      <c r="H12" s="406"/>
    </row>
    <row r="13" spans="2:9" x14ac:dyDescent="0.2">
      <c r="C13" s="402" t="s">
        <v>148</v>
      </c>
      <c r="D13" s="403">
        <v>10</v>
      </c>
      <c r="E13" s="402" t="s">
        <v>199</v>
      </c>
      <c r="F13" s="404">
        <v>25</v>
      </c>
    </row>
    <row r="14" spans="2:9" ht="12.75" customHeight="1" x14ac:dyDescent="0.2">
      <c r="G14" s="406"/>
      <c r="H14" s="406"/>
    </row>
    <row r="15" spans="2:9" ht="12.75" customHeight="1" x14ac:dyDescent="0.2">
      <c r="C15" s="402" t="s">
        <v>124</v>
      </c>
      <c r="D15" s="403">
        <v>83</v>
      </c>
      <c r="E15" s="405" t="s">
        <v>126</v>
      </c>
      <c r="F15" s="404">
        <v>157</v>
      </c>
      <c r="G15" s="406"/>
      <c r="H15" s="406"/>
    </row>
    <row r="16" spans="2:9" ht="12.75" customHeight="1" x14ac:dyDescent="0.2">
      <c r="C16" s="402" t="s">
        <v>136</v>
      </c>
      <c r="D16" s="403">
        <v>29</v>
      </c>
      <c r="E16" s="402" t="s">
        <v>130</v>
      </c>
      <c r="F16" s="404">
        <v>194</v>
      </c>
      <c r="G16" s="406"/>
      <c r="H16" s="406"/>
    </row>
    <row r="17" spans="3:10" x14ac:dyDescent="0.2">
      <c r="C17" s="402" t="s">
        <v>190</v>
      </c>
      <c r="D17" s="403">
        <v>11</v>
      </c>
      <c r="E17" s="402" t="s">
        <v>137</v>
      </c>
      <c r="F17" s="404">
        <v>35</v>
      </c>
    </row>
    <row r="18" spans="3:10" x14ac:dyDescent="0.2">
      <c r="C18" s="402" t="s">
        <v>127</v>
      </c>
      <c r="D18" s="403">
        <v>71</v>
      </c>
      <c r="E18" s="402" t="s">
        <v>125</v>
      </c>
      <c r="F18" s="404">
        <v>84</v>
      </c>
      <c r="G18" s="406"/>
      <c r="H18" s="406"/>
      <c r="J18" s="57" t="e">
        <f>(#REF!/#REF!)*100</f>
        <v>#REF!</v>
      </c>
    </row>
    <row r="19" spans="3:10" x14ac:dyDescent="0.2">
      <c r="C19" s="405" t="s">
        <v>149</v>
      </c>
      <c r="D19" s="403">
        <v>28</v>
      </c>
      <c r="E19" s="402" t="s">
        <v>115</v>
      </c>
      <c r="F19" s="404">
        <v>284</v>
      </c>
      <c r="J19" s="57" t="e">
        <f>(#REF!/#REF!)*100</f>
        <v>#REF!</v>
      </c>
    </row>
    <row r="20" spans="3:10" x14ac:dyDescent="0.2">
      <c r="G20" s="406"/>
      <c r="H20" s="406"/>
      <c r="J20" s="57" t="e">
        <f>(#REF!/#REF!)*100</f>
        <v>#REF!</v>
      </c>
    </row>
    <row r="21" spans="3:10" x14ac:dyDescent="0.2">
      <c r="C21" s="402" t="s">
        <v>151</v>
      </c>
      <c r="D21" s="403">
        <v>41</v>
      </c>
      <c r="E21" s="402" t="s">
        <v>140</v>
      </c>
      <c r="F21" s="404">
        <v>13</v>
      </c>
      <c r="G21" s="406"/>
      <c r="H21" s="406"/>
    </row>
    <row r="22" spans="3:10" x14ac:dyDescent="0.2">
      <c r="C22" s="402" t="s">
        <v>119</v>
      </c>
      <c r="D22" s="404">
        <v>1125</v>
      </c>
      <c r="E22" s="402" t="s">
        <v>145</v>
      </c>
      <c r="F22" s="404">
        <v>11</v>
      </c>
      <c r="G22" s="406"/>
      <c r="H22" s="406"/>
    </row>
    <row r="23" spans="3:10" x14ac:dyDescent="0.2">
      <c r="C23" s="402" t="s">
        <v>197</v>
      </c>
      <c r="D23" s="403">
        <v>10</v>
      </c>
      <c r="E23" s="402" t="s">
        <v>129</v>
      </c>
      <c r="F23" s="404">
        <v>54</v>
      </c>
      <c r="J23" s="57" t="e">
        <f>(#REF!/#REF!)*100</f>
        <v>#REF!</v>
      </c>
    </row>
    <row r="24" spans="3:10" x14ac:dyDescent="0.2">
      <c r="C24" s="402" t="s">
        <v>123</v>
      </c>
      <c r="D24" s="403">
        <v>169</v>
      </c>
      <c r="E24" s="405" t="s">
        <v>122</v>
      </c>
      <c r="F24" s="404">
        <v>2571</v>
      </c>
      <c r="J24" s="57" t="e">
        <f>(#REF!/#REF!)*100</f>
        <v>#REF!</v>
      </c>
    </row>
    <row r="25" spans="3:10" x14ac:dyDescent="0.2">
      <c r="C25" s="402" t="s">
        <v>121</v>
      </c>
      <c r="D25" s="403">
        <v>112</v>
      </c>
      <c r="E25" s="402" t="s">
        <v>194</v>
      </c>
      <c r="F25" s="404">
        <v>13</v>
      </c>
      <c r="J25" s="57" t="e">
        <f>(#REF!/#REF!)*100</f>
        <v>#REF!</v>
      </c>
    </row>
    <row r="26" spans="3:10" x14ac:dyDescent="0.2">
      <c r="G26" s="406"/>
      <c r="H26" s="406"/>
      <c r="J26" s="57" t="e">
        <f>SUM(J18:J25)</f>
        <v>#REF!</v>
      </c>
    </row>
    <row r="27" spans="3:10" x14ac:dyDescent="0.2">
      <c r="C27" s="402" t="s">
        <v>195</v>
      </c>
      <c r="D27" s="407">
        <v>10</v>
      </c>
      <c r="E27" s="405" t="s">
        <v>146</v>
      </c>
      <c r="F27" s="404">
        <v>62</v>
      </c>
      <c r="G27" s="406"/>
      <c r="H27" s="406"/>
    </row>
    <row r="28" spans="3:10" x14ac:dyDescent="0.2">
      <c r="C28" s="405" t="s">
        <v>106</v>
      </c>
      <c r="D28" s="403">
        <v>284</v>
      </c>
      <c r="E28" s="402" t="s">
        <v>112</v>
      </c>
      <c r="F28" s="404">
        <v>36</v>
      </c>
      <c r="G28" s="406"/>
      <c r="H28" s="406"/>
    </row>
    <row r="29" spans="3:10" x14ac:dyDescent="0.2">
      <c r="C29" s="402" t="s">
        <v>191</v>
      </c>
      <c r="D29" s="403">
        <v>18</v>
      </c>
      <c r="E29" s="402" t="s">
        <v>154</v>
      </c>
      <c r="F29" s="404">
        <v>9</v>
      </c>
      <c r="G29" s="407"/>
      <c r="H29" s="407"/>
    </row>
    <row r="30" spans="3:10" x14ac:dyDescent="0.2">
      <c r="C30" s="402" t="s">
        <v>150</v>
      </c>
      <c r="D30" s="403">
        <v>29</v>
      </c>
      <c r="E30" s="405" t="s">
        <v>193</v>
      </c>
      <c r="F30" s="404">
        <v>12</v>
      </c>
    </row>
    <row r="31" spans="3:10" x14ac:dyDescent="0.2">
      <c r="C31" s="405" t="s">
        <v>105</v>
      </c>
      <c r="D31" s="403">
        <v>570</v>
      </c>
      <c r="E31" s="402" t="s">
        <v>116</v>
      </c>
      <c r="F31" s="404">
        <v>286</v>
      </c>
      <c r="G31" s="406"/>
      <c r="H31" s="406"/>
    </row>
    <row r="33" spans="2:8" x14ac:dyDescent="0.2">
      <c r="C33" s="402" t="s">
        <v>144</v>
      </c>
      <c r="D33" s="403">
        <v>11</v>
      </c>
      <c r="E33" s="402" t="s">
        <v>147</v>
      </c>
      <c r="F33" s="404">
        <v>72</v>
      </c>
    </row>
    <row r="34" spans="2:8" x14ac:dyDescent="0.2">
      <c r="C34" s="402" t="s">
        <v>198</v>
      </c>
      <c r="D34" s="403">
        <v>10</v>
      </c>
      <c r="E34" s="402" t="s">
        <v>108</v>
      </c>
      <c r="F34" s="404">
        <v>92</v>
      </c>
    </row>
    <row r="35" spans="2:8" x14ac:dyDescent="0.2">
      <c r="C35" s="402" t="s">
        <v>113</v>
      </c>
      <c r="D35" s="403">
        <v>52</v>
      </c>
      <c r="E35" s="405" t="s">
        <v>169</v>
      </c>
      <c r="F35" s="404">
        <v>18</v>
      </c>
      <c r="G35" s="407"/>
      <c r="H35" s="407"/>
    </row>
    <row r="36" spans="2:8" x14ac:dyDescent="0.2">
      <c r="C36" s="402" t="s">
        <v>155</v>
      </c>
      <c r="D36" s="403">
        <v>30</v>
      </c>
      <c r="E36" s="405" t="s">
        <v>131</v>
      </c>
      <c r="F36" s="404">
        <v>30</v>
      </c>
      <c r="G36" s="407"/>
      <c r="H36" s="407"/>
    </row>
    <row r="37" spans="2:8" x14ac:dyDescent="0.2">
      <c r="C37" s="402" t="s">
        <v>120</v>
      </c>
      <c r="D37" s="403">
        <v>71</v>
      </c>
      <c r="E37" s="405" t="s">
        <v>143</v>
      </c>
      <c r="F37" s="404">
        <v>11</v>
      </c>
    </row>
    <row r="38" spans="2:8" ht="12.75" customHeight="1" x14ac:dyDescent="0.2">
      <c r="G38" s="408"/>
      <c r="H38" s="408"/>
    </row>
    <row r="39" spans="2:8" ht="12.75" customHeight="1" x14ac:dyDescent="0.2">
      <c r="C39" s="402" t="s">
        <v>104</v>
      </c>
      <c r="D39" s="403">
        <v>217</v>
      </c>
      <c r="E39" s="405" t="s">
        <v>152</v>
      </c>
      <c r="F39" s="404">
        <v>16</v>
      </c>
      <c r="G39" s="408"/>
      <c r="H39" s="408"/>
    </row>
    <row r="40" spans="2:8" ht="12.75" customHeight="1" x14ac:dyDescent="0.2">
      <c r="C40" s="402" t="s">
        <v>153</v>
      </c>
      <c r="D40" s="403">
        <v>18</v>
      </c>
      <c r="E40" s="402" t="s">
        <v>134</v>
      </c>
      <c r="F40" s="404">
        <v>30</v>
      </c>
      <c r="G40" s="408"/>
      <c r="H40" s="408"/>
    </row>
    <row r="41" spans="2:8" ht="12" customHeight="1" x14ac:dyDescent="0.2">
      <c r="C41" s="405" t="s">
        <v>114</v>
      </c>
      <c r="D41" s="404">
        <v>1400</v>
      </c>
      <c r="E41" s="402" t="s">
        <v>160</v>
      </c>
      <c r="F41" s="404">
        <v>107</v>
      </c>
      <c r="G41" s="409"/>
      <c r="H41" s="409"/>
    </row>
    <row r="42" spans="2:8" x14ac:dyDescent="0.2">
      <c r="B42" s="66"/>
      <c r="C42" s="402" t="s">
        <v>139</v>
      </c>
      <c r="D42" s="403">
        <v>26</v>
      </c>
      <c r="E42" s="402" t="s">
        <v>132</v>
      </c>
      <c r="F42" s="404">
        <v>73</v>
      </c>
      <c r="G42" s="66"/>
      <c r="H42" s="66"/>
    </row>
    <row r="43" spans="2:8" x14ac:dyDescent="0.2">
      <c r="B43" s="66"/>
      <c r="C43" s="402" t="s">
        <v>109</v>
      </c>
      <c r="D43" s="403">
        <v>647</v>
      </c>
      <c r="E43" s="402" t="s">
        <v>166</v>
      </c>
      <c r="F43" s="404">
        <v>1582</v>
      </c>
    </row>
    <row r="44" spans="2:8" x14ac:dyDescent="0.2">
      <c r="G44" s="326"/>
      <c r="H44" s="326"/>
    </row>
    <row r="45" spans="2:8" x14ac:dyDescent="0.2">
      <c r="C45" s="405" t="s">
        <v>107</v>
      </c>
      <c r="D45" s="403">
        <v>15</v>
      </c>
      <c r="E45" s="402" t="s">
        <v>156</v>
      </c>
      <c r="F45" s="404">
        <v>1450</v>
      </c>
      <c r="G45" s="326"/>
      <c r="H45" s="326"/>
    </row>
    <row r="46" spans="2:8" x14ac:dyDescent="0.2">
      <c r="C46" s="405" t="s">
        <v>110</v>
      </c>
      <c r="D46" s="403">
        <v>245</v>
      </c>
      <c r="E46" s="402" t="s">
        <v>138</v>
      </c>
      <c r="F46" s="404">
        <v>38</v>
      </c>
      <c r="G46" s="326"/>
      <c r="H46" s="326"/>
    </row>
    <row r="47" spans="2:8" x14ac:dyDescent="0.2">
      <c r="C47" s="402" t="s">
        <v>192</v>
      </c>
      <c r="D47" s="403">
        <v>24</v>
      </c>
      <c r="E47" s="402" t="s">
        <v>157</v>
      </c>
      <c r="F47" s="404">
        <v>49</v>
      </c>
      <c r="G47" s="326"/>
      <c r="H47" s="326"/>
    </row>
    <row r="48" spans="2:8" x14ac:dyDescent="0.2">
      <c r="C48" s="402" t="s">
        <v>111</v>
      </c>
      <c r="D48" s="404">
        <v>139</v>
      </c>
      <c r="F48" s="58"/>
      <c r="G48" s="326"/>
      <c r="H48" s="326"/>
    </row>
    <row r="49" spans="2:24" x14ac:dyDescent="0.2">
      <c r="C49" s="410" t="s">
        <v>103</v>
      </c>
      <c r="D49" s="411">
        <v>11391</v>
      </c>
      <c r="E49" s="410" t="s">
        <v>79</v>
      </c>
      <c r="F49" s="411">
        <v>146</v>
      </c>
    </row>
    <row r="50" spans="2:24" x14ac:dyDescent="0.2">
      <c r="C50" s="305"/>
      <c r="D50" s="66"/>
      <c r="E50" s="402"/>
      <c r="F50" s="343"/>
    </row>
    <row r="51" spans="2:24" x14ac:dyDescent="0.2">
      <c r="C51" s="412" t="s">
        <v>97</v>
      </c>
      <c r="E51" s="405"/>
      <c r="F51" s="413"/>
    </row>
    <row r="52" spans="2:24" ht="14.25" x14ac:dyDescent="0.2">
      <c r="B52" s="414"/>
      <c r="C52" s="415" t="s">
        <v>170</v>
      </c>
      <c r="J52" s="57" t="e">
        <f>+#REF!/19886</f>
        <v>#REF!</v>
      </c>
    </row>
    <row r="53" spans="2:24" x14ac:dyDescent="0.2">
      <c r="C53" s="415"/>
    </row>
    <row r="54" spans="2:24" ht="12" customHeight="1" x14ac:dyDescent="0.2">
      <c r="C54" s="361" t="s">
        <v>206</v>
      </c>
    </row>
    <row r="55" spans="2:24" ht="12" customHeight="1" x14ac:dyDescent="0.2">
      <c r="C55" s="416"/>
    </row>
    <row r="56" spans="2:24" ht="12.75" customHeight="1" x14ac:dyDescent="0.2">
      <c r="C56" s="416"/>
    </row>
    <row r="58" spans="2:24" x14ac:dyDescent="0.2">
      <c r="B58" s="669"/>
      <c r="C58" s="669"/>
      <c r="D58" s="669"/>
      <c r="E58" s="669"/>
      <c r="F58" s="669"/>
      <c r="G58" s="669"/>
      <c r="H58" s="417"/>
      <c r="I58" s="418"/>
      <c r="J58" s="418"/>
      <c r="K58" s="418"/>
      <c r="L58" s="418"/>
      <c r="M58" s="418"/>
      <c r="N58" s="418"/>
      <c r="O58" s="418"/>
      <c r="P58" s="418"/>
      <c r="Q58" s="418"/>
      <c r="R58" s="418"/>
      <c r="S58" s="418"/>
      <c r="T58" s="418"/>
      <c r="U58" s="418"/>
      <c r="V58" s="418"/>
      <c r="W58" s="418"/>
      <c r="X58" s="418"/>
    </row>
  </sheetData>
  <customSheetViews>
    <customSheetView guid="{F1F7BD3E-FC2C-462F-A022-5270024FE9F6}" showPageBreaks="1" view="pageBreakPreview" topLeftCell="A4">
      <selection activeCell="F13" sqref="F13:F49"/>
      <pageMargins left="0.75" right="0.75" top="1" bottom="1" header="0.5" footer="0.5"/>
      <pageSetup scale="85" orientation="portrait" r:id="rId1"/>
      <headerFooter alignWithMargins="0"/>
    </customSheetView>
    <customSheetView guid="{F4665436-DFC3-47B1-A482-DE3E62B43168}" showPageBreaks="1" printArea="1" view="pageBreakPreview" showRuler="0">
      <selection activeCell="G72" sqref="G72"/>
      <pageMargins left="0.75" right="0.75" top="1" bottom="1" header="0.5" footer="0.5"/>
      <pageSetup scale="77" orientation="portrait" r:id="rId2"/>
      <headerFooter alignWithMargins="0"/>
    </customSheetView>
    <customSheetView guid="{2C045F60-6AB2-44F0-B91E-AB5C1A883BD2}" showPageBreaks="1" printArea="1" view="pageBreakPreview" topLeftCell="A4">
      <selection activeCell="F13" sqref="F13:F49"/>
      <pageMargins left="0.75" right="0.75" top="1" bottom="1" header="0.5" footer="0.5"/>
      <pageSetup scale="85" orientation="portrait" r:id="rId3"/>
      <headerFooter alignWithMargins="0"/>
    </customSheetView>
  </customSheetViews>
  <mergeCells count="2">
    <mergeCell ref="C5:G5"/>
    <mergeCell ref="B58:G58"/>
  </mergeCells>
  <phoneticPr fontId="9" type="noConversion"/>
  <pageMargins left="0.75" right="0.75" top="1" bottom="1" header="0.5" footer="0.5"/>
  <pageSetup scale="85" orientation="portrait" r:id="rId4"/>
  <headerFooter alignWithMargins="0"/>
  <drawing r:id="rId5"/>
  <legacyDrawing r:id="rId6"/>
  <oleObjects>
    <mc:AlternateContent xmlns:mc="http://schemas.openxmlformats.org/markup-compatibility/2006">
      <mc:Choice Requires="x14">
        <oleObject progId="MSPhotoEd.3" shapeId="14337" r:id="rId7">
          <objectPr defaultSize="0" autoPict="0" r:id="rId8">
            <anchor moveWithCells="1" sizeWithCells="1">
              <from>
                <xdr:col>0</xdr:col>
                <xdr:colOff>0</xdr:colOff>
                <xdr:row>0</xdr:row>
                <xdr:rowOff>0</xdr:rowOff>
              </from>
              <to>
                <xdr:col>1</xdr:col>
                <xdr:colOff>333375</xdr:colOff>
                <xdr:row>3</xdr:row>
                <xdr:rowOff>142875</xdr:rowOff>
              </to>
            </anchor>
          </objectPr>
        </oleObject>
      </mc:Choice>
      <mc:Fallback>
        <oleObject progId="MSPhotoEd.3" shapeId="14337" r:id="rId7"/>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4:Q62"/>
  <sheetViews>
    <sheetView view="pageBreakPreview" zoomScale="60" zoomScaleNormal="100" workbookViewId="0">
      <selection activeCell="J47" sqref="J47"/>
    </sheetView>
  </sheetViews>
  <sheetFormatPr defaultColWidth="9.140625" defaultRowHeight="12.75" x14ac:dyDescent="0.2"/>
  <cols>
    <col min="1" max="1" width="9.140625" style="253"/>
    <col min="2" max="2" width="9.140625" style="129" customWidth="1"/>
    <col min="3" max="3" width="7.85546875" style="125" customWidth="1"/>
    <col min="4" max="4" width="59.7109375" style="125" customWidth="1"/>
    <col min="5" max="6" width="7.7109375" style="125" customWidth="1"/>
    <col min="7" max="7" width="11.5703125" style="125" customWidth="1"/>
    <col min="8" max="8" width="13.28515625" style="125" customWidth="1"/>
    <col min="9" max="9" width="11.7109375" style="124" customWidth="1"/>
    <col min="10" max="10" width="62.28515625" style="124" customWidth="1"/>
    <col min="11" max="11" width="15.85546875" style="125" customWidth="1"/>
    <col min="12" max="12" width="12.5703125" style="125" customWidth="1"/>
    <col min="13" max="13" width="14.140625" style="125" customWidth="1"/>
    <col min="14" max="14" width="14.28515625" style="125" customWidth="1"/>
    <col min="15" max="15" width="18.42578125" style="246" customWidth="1"/>
    <col min="16" max="16" width="11" style="125" customWidth="1"/>
    <col min="17" max="16384" width="9.140625" style="125"/>
  </cols>
  <sheetData>
    <row r="4" spans="3:16" ht="15" x14ac:dyDescent="0.25">
      <c r="G4" s="645" t="s">
        <v>339</v>
      </c>
      <c r="H4" s="645"/>
      <c r="I4" s="645"/>
      <c r="J4" s="645"/>
      <c r="K4" s="645"/>
      <c r="L4" s="645"/>
      <c r="M4" s="645"/>
    </row>
    <row r="5" spans="3:16" s="61" customFormat="1" x14ac:dyDescent="0.2">
      <c r="F5" s="61" t="s">
        <v>350</v>
      </c>
      <c r="I5" s="126"/>
      <c r="J5" s="126"/>
      <c r="O5" s="246"/>
    </row>
    <row r="8" spans="3:16" ht="15.75" x14ac:dyDescent="0.25">
      <c r="C8" s="209" t="s">
        <v>315</v>
      </c>
      <c r="D8" s="646" t="s">
        <v>345</v>
      </c>
      <c r="E8" s="646"/>
      <c r="F8" s="646"/>
      <c r="G8" s="646"/>
      <c r="H8" s="646"/>
      <c r="I8" s="646"/>
      <c r="J8" s="646"/>
      <c r="K8" s="646"/>
      <c r="L8" s="646"/>
      <c r="M8" s="646"/>
      <c r="N8" s="646"/>
    </row>
    <row r="9" spans="3:16" x14ac:dyDescent="0.2">
      <c r="C9" s="91"/>
      <c r="D9" s="91"/>
      <c r="E9" s="91"/>
      <c r="F9" s="91"/>
      <c r="G9" s="91"/>
      <c r="H9" s="91"/>
      <c r="I9" s="137"/>
      <c r="J9" s="137"/>
      <c r="K9" s="91"/>
      <c r="L9" s="91"/>
      <c r="M9" s="91"/>
      <c r="N9" s="91"/>
    </row>
    <row r="10" spans="3:16" x14ac:dyDescent="0.2">
      <c r="C10" s="91"/>
      <c r="D10" s="95"/>
      <c r="E10" s="210"/>
      <c r="F10" s="210"/>
      <c r="G10" s="95"/>
      <c r="H10" s="95"/>
      <c r="I10" s="211"/>
      <c r="J10" s="211"/>
      <c r="K10" s="95"/>
      <c r="L10" s="95"/>
      <c r="M10" s="96"/>
      <c r="N10" s="91"/>
    </row>
    <row r="11" spans="3:16" x14ac:dyDescent="0.2">
      <c r="C11" s="91"/>
      <c r="D11" s="98"/>
      <c r="E11" s="98">
        <v>1994</v>
      </c>
      <c r="F11" s="98">
        <v>1995</v>
      </c>
      <c r="G11" s="109">
        <v>2003</v>
      </c>
      <c r="H11" s="109">
        <v>2004</v>
      </c>
      <c r="I11" s="98">
        <v>2008</v>
      </c>
      <c r="J11" s="98"/>
      <c r="K11" s="98">
        <v>2009</v>
      </c>
      <c r="L11" s="98">
        <v>2010</v>
      </c>
      <c r="M11" s="98">
        <v>2011</v>
      </c>
      <c r="N11" s="98">
        <v>2012</v>
      </c>
      <c r="O11" s="247">
        <v>2013</v>
      </c>
    </row>
    <row r="12" spans="3:16" x14ac:dyDescent="0.2">
      <c r="C12" s="91"/>
      <c r="D12" s="100"/>
      <c r="E12" s="100"/>
      <c r="F12" s="100"/>
      <c r="G12" s="212"/>
      <c r="H12" s="212"/>
      <c r="I12" s="100"/>
      <c r="J12" s="100"/>
      <c r="K12" s="212"/>
      <c r="L12" s="212"/>
      <c r="M12" s="91"/>
      <c r="N12" s="91"/>
    </row>
    <row r="13" spans="3:16" x14ac:dyDescent="0.2">
      <c r="C13" s="91"/>
      <c r="D13" s="111" t="s">
        <v>233</v>
      </c>
      <c r="E13" s="112" t="e">
        <f>SUM(#REF!+E35+E42)</f>
        <v>#REF!</v>
      </c>
      <c r="F13" s="112" t="e">
        <f>SUM(#REF!+F35+F42)</f>
        <v>#REF!</v>
      </c>
      <c r="G13" s="213" t="e">
        <f>SUM(#REF!+G35+G42)</f>
        <v>#REF!</v>
      </c>
      <c r="H13" s="213" t="e">
        <f>SUM(#REF!+H35+H42)</f>
        <v>#REF!</v>
      </c>
      <c r="I13" s="214">
        <f>SUM(I15+I30+I37)</f>
        <v>3801</v>
      </c>
      <c r="J13" s="111" t="s">
        <v>233</v>
      </c>
      <c r="K13" s="215">
        <f>SUM(K15+K30+K37)</f>
        <v>3694</v>
      </c>
      <c r="L13" s="215">
        <f>SUM(L15+L30+L37)</f>
        <v>3618</v>
      </c>
      <c r="M13" s="100">
        <v>3593</v>
      </c>
      <c r="N13" s="100">
        <f>SUM(N15+N30+N37)</f>
        <v>3634</v>
      </c>
      <c r="O13" s="248" t="s">
        <v>344</v>
      </c>
      <c r="P13" s="66"/>
    </row>
    <row r="14" spans="3:16" x14ac:dyDescent="0.2">
      <c r="C14" s="91"/>
      <c r="D14" s="91"/>
      <c r="E14" s="91"/>
      <c r="F14" s="91"/>
      <c r="G14" s="91"/>
      <c r="H14" s="91"/>
      <c r="I14" s="137"/>
      <c r="J14" s="137"/>
      <c r="K14" s="216"/>
      <c r="L14" s="216"/>
      <c r="M14" s="216"/>
      <c r="N14" s="216"/>
      <c r="O14" s="249"/>
      <c r="P14" s="81"/>
    </row>
    <row r="15" spans="3:16" x14ac:dyDescent="0.2">
      <c r="C15" s="91"/>
      <c r="D15" s="111" t="s">
        <v>234</v>
      </c>
      <c r="E15" s="97"/>
      <c r="F15" s="97"/>
      <c r="G15" s="91"/>
      <c r="H15" s="91"/>
      <c r="I15" s="214">
        <f>SUM(I16:I27)</f>
        <v>2230</v>
      </c>
      <c r="J15" s="111" t="s">
        <v>234</v>
      </c>
      <c r="K15" s="215">
        <f>SUM(K16:K25)</f>
        <v>2366</v>
      </c>
      <c r="L15" s="215">
        <v>2498</v>
      </c>
      <c r="M15" s="215">
        <f>SUM(M16:M25)</f>
        <v>2472</v>
      </c>
      <c r="N15" s="100">
        <f>SUM(N16:N25)</f>
        <v>2476</v>
      </c>
      <c r="O15" s="248"/>
      <c r="P15" s="81"/>
    </row>
    <row r="16" spans="3:16" ht="14.25" x14ac:dyDescent="0.2">
      <c r="C16" s="91"/>
      <c r="D16" s="110" t="s">
        <v>255</v>
      </c>
      <c r="E16" s="97">
        <v>210</v>
      </c>
      <c r="F16" s="97">
        <v>186</v>
      </c>
      <c r="G16" s="114" t="s">
        <v>256</v>
      </c>
      <c r="H16" s="167" t="s">
        <v>257</v>
      </c>
      <c r="I16" s="217">
        <v>541</v>
      </c>
      <c r="J16" s="91" t="s">
        <v>290</v>
      </c>
      <c r="K16" s="218">
        <v>218</v>
      </c>
      <c r="L16" s="219"/>
      <c r="M16" s="218"/>
      <c r="N16" s="239"/>
      <c r="O16" s="250"/>
      <c r="P16" s="81"/>
    </row>
    <row r="17" spans="3:17" ht="14.25" x14ac:dyDescent="0.2">
      <c r="C17" s="91"/>
      <c r="D17" s="110"/>
      <c r="E17" s="97"/>
      <c r="F17" s="97"/>
      <c r="G17" s="114"/>
      <c r="H17" s="167"/>
      <c r="I17" s="217"/>
      <c r="J17" s="110" t="s">
        <v>291</v>
      </c>
      <c r="K17" s="218"/>
      <c r="L17" s="219">
        <v>209</v>
      </c>
      <c r="M17" s="218">
        <v>205</v>
      </c>
      <c r="N17" s="239">
        <v>209</v>
      </c>
      <c r="O17" s="250"/>
      <c r="P17" s="81"/>
    </row>
    <row r="18" spans="3:17" ht="14.25" x14ac:dyDescent="0.2">
      <c r="C18" s="91"/>
      <c r="D18" s="110" t="s">
        <v>258</v>
      </c>
      <c r="E18" s="97"/>
      <c r="F18" s="97"/>
      <c r="G18" s="174">
        <v>438</v>
      </c>
      <c r="H18" s="220">
        <v>433</v>
      </c>
      <c r="I18" s="114" t="s">
        <v>259</v>
      </c>
      <c r="J18" s="110" t="s">
        <v>292</v>
      </c>
      <c r="K18" s="218">
        <v>845</v>
      </c>
      <c r="L18" s="221"/>
      <c r="M18" s="218"/>
      <c r="N18" s="240"/>
      <c r="O18" s="251"/>
      <c r="P18" s="81"/>
    </row>
    <row r="19" spans="3:17" ht="14.25" x14ac:dyDescent="0.2">
      <c r="C19" s="91"/>
      <c r="D19" s="110"/>
      <c r="E19" s="97"/>
      <c r="F19" s="97"/>
      <c r="G19" s="174"/>
      <c r="H19" s="220"/>
      <c r="I19" s="114"/>
      <c r="J19" s="91" t="s">
        <v>293</v>
      </c>
      <c r="K19" s="218"/>
      <c r="L19" s="218">
        <v>797</v>
      </c>
      <c r="M19" s="218">
        <v>796</v>
      </c>
      <c r="N19" s="239">
        <v>798</v>
      </c>
      <c r="O19" s="250"/>
      <c r="P19" s="81"/>
    </row>
    <row r="20" spans="3:17" ht="14.25" customHeight="1" x14ac:dyDescent="0.2">
      <c r="C20" s="91"/>
      <c r="D20" s="176" t="s">
        <v>260</v>
      </c>
      <c r="E20" s="97"/>
      <c r="F20" s="97"/>
      <c r="G20" s="114" t="s">
        <v>259</v>
      </c>
      <c r="H20" s="114" t="s">
        <v>259</v>
      </c>
      <c r="I20" s="217">
        <v>408</v>
      </c>
      <c r="J20" s="110" t="s">
        <v>294</v>
      </c>
      <c r="K20" s="218">
        <v>861</v>
      </c>
      <c r="L20" s="219">
        <v>844</v>
      </c>
      <c r="M20" s="218">
        <v>838</v>
      </c>
      <c r="N20" s="239">
        <v>840</v>
      </c>
      <c r="O20" s="250"/>
      <c r="P20" s="81"/>
      <c r="Q20" s="1"/>
    </row>
    <row r="21" spans="3:17" ht="14.25" x14ac:dyDescent="0.2">
      <c r="C21" s="91"/>
      <c r="D21" s="176" t="s">
        <v>261</v>
      </c>
      <c r="E21" s="97"/>
      <c r="F21" s="97"/>
      <c r="G21" s="174">
        <v>616</v>
      </c>
      <c r="H21" s="220">
        <v>487</v>
      </c>
      <c r="I21" s="114" t="s">
        <v>262</v>
      </c>
      <c r="J21" s="110" t="s">
        <v>295</v>
      </c>
      <c r="K21" s="218">
        <v>330</v>
      </c>
      <c r="L21" s="221"/>
      <c r="M21" s="218"/>
      <c r="N21" s="239"/>
      <c r="O21" s="250"/>
      <c r="P21" s="81"/>
    </row>
    <row r="22" spans="3:17" ht="14.25" x14ac:dyDescent="0.2">
      <c r="C22" s="91"/>
      <c r="D22" s="176"/>
      <c r="E22" s="97"/>
      <c r="F22" s="97"/>
      <c r="G22" s="174"/>
      <c r="H22" s="220"/>
      <c r="I22" s="114"/>
      <c r="J22" s="110" t="s">
        <v>296</v>
      </c>
      <c r="K22" s="218"/>
      <c r="L22" s="218">
        <v>71</v>
      </c>
      <c r="M22" s="218">
        <v>72</v>
      </c>
      <c r="N22" s="239">
        <v>69</v>
      </c>
      <c r="O22" s="250"/>
      <c r="P22" s="81"/>
    </row>
    <row r="23" spans="3:17" ht="14.25" x14ac:dyDescent="0.2">
      <c r="C23" s="91"/>
      <c r="D23" s="176"/>
      <c r="E23" s="97"/>
      <c r="F23" s="97"/>
      <c r="G23" s="174"/>
      <c r="H23" s="220"/>
      <c r="I23" s="114"/>
      <c r="J23" s="110" t="s">
        <v>297</v>
      </c>
      <c r="K23" s="218"/>
      <c r="L23" s="218">
        <v>223</v>
      </c>
      <c r="M23" s="218">
        <v>216</v>
      </c>
      <c r="N23" s="239">
        <v>219</v>
      </c>
      <c r="O23" s="250"/>
      <c r="P23" s="81"/>
    </row>
    <row r="24" spans="3:17" ht="14.25" x14ac:dyDescent="0.2">
      <c r="C24" s="91"/>
      <c r="D24" s="176"/>
      <c r="E24" s="97"/>
      <c r="F24" s="97"/>
      <c r="G24" s="174"/>
      <c r="H24" s="220"/>
      <c r="I24" s="114"/>
      <c r="J24" s="110" t="s">
        <v>298</v>
      </c>
      <c r="K24" s="218"/>
      <c r="L24" s="218">
        <v>254</v>
      </c>
      <c r="M24" s="218">
        <v>250</v>
      </c>
      <c r="N24" s="239">
        <v>249</v>
      </c>
      <c r="O24" s="250"/>
      <c r="P24" s="81"/>
    </row>
    <row r="25" spans="3:17" x14ac:dyDescent="0.2">
      <c r="C25" s="91"/>
      <c r="D25" s="91" t="s">
        <v>263</v>
      </c>
      <c r="E25" s="97">
        <v>74</v>
      </c>
      <c r="F25" s="97">
        <v>95</v>
      </c>
      <c r="G25" s="174">
        <v>650</v>
      </c>
      <c r="H25" s="220">
        <v>687</v>
      </c>
      <c r="I25" s="217">
        <v>901</v>
      </c>
      <c r="J25" s="91" t="s">
        <v>299</v>
      </c>
      <c r="K25" s="218">
        <v>112</v>
      </c>
      <c r="L25" s="219">
        <v>100</v>
      </c>
      <c r="M25" s="218">
        <v>95</v>
      </c>
      <c r="N25" s="239">
        <v>92</v>
      </c>
      <c r="O25" s="250"/>
      <c r="P25" s="81"/>
    </row>
    <row r="26" spans="3:17" x14ac:dyDescent="0.2">
      <c r="C26" s="91"/>
      <c r="D26" s="176" t="s">
        <v>264</v>
      </c>
      <c r="E26" s="97"/>
      <c r="F26" s="97"/>
      <c r="G26" s="174">
        <v>331</v>
      </c>
      <c r="H26" s="220">
        <v>357</v>
      </c>
      <c r="I26" s="217">
        <v>264</v>
      </c>
      <c r="J26" s="217"/>
      <c r="K26" s="222"/>
      <c r="L26" s="222"/>
      <c r="M26" s="216"/>
      <c r="N26" s="216"/>
      <c r="O26" s="249"/>
      <c r="P26" s="81"/>
    </row>
    <row r="27" spans="3:17" x14ac:dyDescent="0.2">
      <c r="C27" s="91"/>
      <c r="D27" s="110" t="s">
        <v>265</v>
      </c>
      <c r="E27" s="223" t="s">
        <v>266</v>
      </c>
      <c r="F27" s="97">
        <v>302</v>
      </c>
      <c r="G27" s="174">
        <v>258</v>
      </c>
      <c r="H27" s="220">
        <v>259</v>
      </c>
      <c r="I27" s="217">
        <v>116</v>
      </c>
      <c r="J27" s="217"/>
      <c r="K27" s="222"/>
      <c r="L27" s="222"/>
      <c r="M27" s="216"/>
      <c r="N27" s="216"/>
      <c r="O27" s="249"/>
      <c r="P27" s="81"/>
    </row>
    <row r="28" spans="3:17" ht="12" customHeight="1" x14ac:dyDescent="0.2">
      <c r="C28" s="91"/>
      <c r="D28" s="91"/>
      <c r="E28" s="91"/>
      <c r="F28" s="91"/>
      <c r="G28" s="174"/>
      <c r="H28" s="174"/>
      <c r="I28" s="137"/>
      <c r="J28" s="137"/>
      <c r="K28" s="222"/>
      <c r="L28" s="222"/>
      <c r="M28" s="216"/>
      <c r="N28" s="216"/>
      <c r="O28" s="249"/>
      <c r="P28" s="81"/>
    </row>
    <row r="29" spans="3:17" ht="11.25" customHeight="1" x14ac:dyDescent="0.2">
      <c r="C29" s="91"/>
      <c r="D29" s="91"/>
      <c r="E29" s="97"/>
      <c r="F29" s="97"/>
      <c r="G29" s="174"/>
      <c r="H29" s="174"/>
      <c r="I29" s="137"/>
      <c r="J29" s="137"/>
      <c r="K29" s="222"/>
      <c r="L29" s="222"/>
      <c r="M29" s="216"/>
      <c r="N29" s="216"/>
      <c r="O29" s="249"/>
      <c r="P29" s="81"/>
    </row>
    <row r="30" spans="3:17" ht="15" x14ac:dyDescent="0.25">
      <c r="C30" s="91"/>
      <c r="D30" s="111" t="s">
        <v>243</v>
      </c>
      <c r="E30" s="97"/>
      <c r="F30" s="97"/>
      <c r="G30" s="174"/>
      <c r="H30" s="174"/>
      <c r="I30" s="224">
        <f>SUM(I31:I34)</f>
        <v>1364</v>
      </c>
      <c r="J30" s="111" t="s">
        <v>243</v>
      </c>
      <c r="K30" s="225">
        <f>SUM(K31:K34)</f>
        <v>1124</v>
      </c>
      <c r="L30" s="225">
        <f>SUM(L32:L34)</f>
        <v>925</v>
      </c>
      <c r="M30" s="100">
        <f>SUM(M32:M34)</f>
        <v>908</v>
      </c>
      <c r="N30" s="100">
        <f>SUM(N31:N34)</f>
        <v>952</v>
      </c>
      <c r="O30" s="248"/>
      <c r="P30" s="127"/>
    </row>
    <row r="31" spans="3:17" x14ac:dyDescent="0.2">
      <c r="C31" s="91"/>
      <c r="D31" s="91" t="s">
        <v>267</v>
      </c>
      <c r="E31" s="97">
        <v>162</v>
      </c>
      <c r="F31" s="97">
        <v>177</v>
      </c>
      <c r="G31" s="220">
        <v>260</v>
      </c>
      <c r="H31" s="220">
        <v>274</v>
      </c>
      <c r="I31" s="226">
        <v>300</v>
      </c>
      <c r="J31" s="91" t="s">
        <v>300</v>
      </c>
      <c r="K31" s="218">
        <v>232</v>
      </c>
      <c r="L31" s="227"/>
      <c r="M31" s="218"/>
      <c r="N31" s="239"/>
      <c r="O31" s="250"/>
      <c r="P31" s="128"/>
    </row>
    <row r="32" spans="3:17" x14ac:dyDescent="0.2">
      <c r="C32" s="91"/>
      <c r="D32" s="91" t="s">
        <v>268</v>
      </c>
      <c r="E32" s="97">
        <v>606</v>
      </c>
      <c r="F32" s="97">
        <v>569</v>
      </c>
      <c r="G32" s="220">
        <v>527</v>
      </c>
      <c r="H32" s="220">
        <v>551</v>
      </c>
      <c r="I32" s="226">
        <v>971</v>
      </c>
      <c r="J32" s="91" t="s">
        <v>301</v>
      </c>
      <c r="K32" s="218">
        <v>802</v>
      </c>
      <c r="L32" s="218">
        <v>839</v>
      </c>
      <c r="M32" s="218">
        <v>840</v>
      </c>
      <c r="N32" s="239">
        <v>889</v>
      </c>
      <c r="O32" s="250"/>
    </row>
    <row r="33" spans="3:17" x14ac:dyDescent="0.2">
      <c r="C33" s="91"/>
      <c r="D33" s="91" t="s">
        <v>269</v>
      </c>
      <c r="E33" s="97">
        <v>24</v>
      </c>
      <c r="F33" s="97">
        <v>25</v>
      </c>
      <c r="G33" s="220">
        <v>42</v>
      </c>
      <c r="H33" s="220">
        <v>44</v>
      </c>
      <c r="I33" s="226">
        <v>67</v>
      </c>
      <c r="J33" s="91" t="s">
        <v>302</v>
      </c>
      <c r="K33" s="218">
        <v>65</v>
      </c>
      <c r="L33" s="218">
        <v>62</v>
      </c>
      <c r="M33" s="218">
        <v>47</v>
      </c>
      <c r="N33" s="239">
        <v>45</v>
      </c>
      <c r="O33" s="250"/>
    </row>
    <row r="34" spans="3:17" x14ac:dyDescent="0.2">
      <c r="C34" s="91"/>
      <c r="D34" s="91" t="s">
        <v>270</v>
      </c>
      <c r="E34" s="97"/>
      <c r="F34" s="97"/>
      <c r="G34" s="174"/>
      <c r="H34" s="174"/>
      <c r="I34" s="226">
        <v>26</v>
      </c>
      <c r="J34" s="91" t="s">
        <v>303</v>
      </c>
      <c r="K34" s="218">
        <v>25</v>
      </c>
      <c r="L34" s="218">
        <v>24</v>
      </c>
      <c r="M34" s="218">
        <v>21</v>
      </c>
      <c r="N34" s="239">
        <v>18</v>
      </c>
      <c r="O34" s="250"/>
    </row>
    <row r="35" spans="3:17" x14ac:dyDescent="0.2">
      <c r="C35" s="91"/>
      <c r="D35" s="111"/>
      <c r="E35" s="195">
        <f>SUM(E31:E34)</f>
        <v>792</v>
      </c>
      <c r="F35" s="195">
        <f>SUM(F31:F34)</f>
        <v>771</v>
      </c>
      <c r="G35" s="196">
        <f>SUM(G31:G34)</f>
        <v>829</v>
      </c>
      <c r="H35" s="196">
        <f>SUM(H31:H34)</f>
        <v>869</v>
      </c>
      <c r="I35" s="137"/>
      <c r="J35" s="137"/>
      <c r="K35" s="216"/>
      <c r="L35" s="216"/>
      <c r="M35" s="216"/>
      <c r="N35" s="216"/>
      <c r="O35" s="249"/>
    </row>
    <row r="36" spans="3:17" x14ac:dyDescent="0.2">
      <c r="C36" s="91"/>
      <c r="D36" s="91"/>
      <c r="E36" s="97"/>
      <c r="F36" s="97"/>
      <c r="G36" s="174"/>
      <c r="H36" s="174"/>
      <c r="I36" s="137"/>
      <c r="J36" s="137"/>
      <c r="K36" s="222"/>
      <c r="L36" s="222"/>
      <c r="M36" s="216"/>
      <c r="N36" s="216"/>
      <c r="O36" s="249"/>
    </row>
    <row r="37" spans="3:17" x14ac:dyDescent="0.2">
      <c r="C37" s="91"/>
      <c r="D37" s="111" t="s">
        <v>248</v>
      </c>
      <c r="E37" s="97"/>
      <c r="F37" s="97"/>
      <c r="G37" s="174"/>
      <c r="H37" s="174"/>
      <c r="I37" s="224">
        <f>SUM(I38:I41)</f>
        <v>207</v>
      </c>
      <c r="J37" s="111" t="s">
        <v>248</v>
      </c>
      <c r="K37" s="225">
        <f>SUM(K38:K41)</f>
        <v>204</v>
      </c>
      <c r="L37" s="225">
        <f>SUM(L38:L43)</f>
        <v>195</v>
      </c>
      <c r="M37" s="100">
        <f>SUM(M38:M43)</f>
        <v>213</v>
      </c>
      <c r="N37" s="100">
        <f>SUM(N38:N43)</f>
        <v>206</v>
      </c>
      <c r="O37" s="248"/>
    </row>
    <row r="38" spans="3:17" x14ac:dyDescent="0.2">
      <c r="C38" s="91"/>
      <c r="D38" s="91" t="s">
        <v>249</v>
      </c>
      <c r="E38" s="97">
        <v>10</v>
      </c>
      <c r="F38" s="97">
        <v>13</v>
      </c>
      <c r="G38" s="220">
        <v>16</v>
      </c>
      <c r="H38" s="220">
        <v>15</v>
      </c>
      <c r="I38" s="226">
        <v>19</v>
      </c>
      <c r="J38" s="91" t="s">
        <v>304</v>
      </c>
      <c r="K38" s="218">
        <v>20</v>
      </c>
      <c r="L38" s="227">
        <v>18</v>
      </c>
      <c r="M38" s="218">
        <v>20</v>
      </c>
      <c r="N38" s="239">
        <v>19</v>
      </c>
      <c r="O38" s="250"/>
    </row>
    <row r="39" spans="3:17" x14ac:dyDescent="0.2">
      <c r="C39" s="91"/>
      <c r="D39" s="91" t="s">
        <v>250</v>
      </c>
      <c r="E39" s="97">
        <v>35</v>
      </c>
      <c r="F39" s="97">
        <v>36</v>
      </c>
      <c r="G39" s="220">
        <v>55</v>
      </c>
      <c r="H39" s="220">
        <v>51</v>
      </c>
      <c r="I39" s="226">
        <v>62</v>
      </c>
      <c r="J39" s="91" t="s">
        <v>305</v>
      </c>
      <c r="K39" s="218">
        <v>116</v>
      </c>
      <c r="L39" s="227">
        <v>107</v>
      </c>
      <c r="M39" s="218">
        <v>103</v>
      </c>
      <c r="N39" s="239">
        <v>93</v>
      </c>
      <c r="O39" s="250"/>
    </row>
    <row r="40" spans="3:17" x14ac:dyDescent="0.2">
      <c r="C40" s="91"/>
      <c r="D40" s="91" t="s">
        <v>251</v>
      </c>
      <c r="E40" s="97"/>
      <c r="F40" s="97"/>
      <c r="G40" s="220">
        <v>6</v>
      </c>
      <c r="H40" s="220">
        <v>8</v>
      </c>
      <c r="I40" s="226">
        <v>120</v>
      </c>
      <c r="J40" s="91" t="s">
        <v>306</v>
      </c>
      <c r="K40" s="218">
        <v>6</v>
      </c>
      <c r="L40" s="227">
        <v>6</v>
      </c>
      <c r="M40" s="218">
        <v>6</v>
      </c>
      <c r="N40" s="239">
        <v>5</v>
      </c>
      <c r="O40" s="250"/>
    </row>
    <row r="41" spans="3:17" ht="14.25" x14ac:dyDescent="0.2">
      <c r="C41" s="91"/>
      <c r="D41" s="91" t="s">
        <v>252</v>
      </c>
      <c r="E41" s="97"/>
      <c r="F41" s="97"/>
      <c r="G41" s="114" t="s">
        <v>256</v>
      </c>
      <c r="H41" s="220">
        <v>3</v>
      </c>
      <c r="I41" s="226">
        <v>6</v>
      </c>
      <c r="J41" s="91" t="s">
        <v>307</v>
      </c>
      <c r="K41" s="218">
        <v>62</v>
      </c>
      <c r="L41" s="227">
        <v>59</v>
      </c>
      <c r="M41" s="218">
        <v>62</v>
      </c>
      <c r="N41" s="239">
        <v>63</v>
      </c>
      <c r="O41" s="250"/>
    </row>
    <row r="42" spans="3:17" s="1" customFormat="1" x14ac:dyDescent="0.2">
      <c r="C42" s="111"/>
      <c r="D42" s="111"/>
      <c r="E42" s="195">
        <f>SUM(E38:E41)</f>
        <v>45</v>
      </c>
      <c r="F42" s="195">
        <f>SUM(F38:F41)</f>
        <v>49</v>
      </c>
      <c r="G42" s="196">
        <f>SUM(G38:G41)</f>
        <v>77</v>
      </c>
      <c r="H42" s="196">
        <f>SUM(H38:H41)</f>
        <v>77</v>
      </c>
      <c r="I42" s="138"/>
      <c r="J42" s="91" t="s">
        <v>308</v>
      </c>
      <c r="K42" s="145"/>
      <c r="L42" s="145"/>
      <c r="M42" s="218">
        <v>19</v>
      </c>
      <c r="N42" s="239">
        <v>21</v>
      </c>
      <c r="O42" s="250"/>
      <c r="P42" s="57"/>
      <c r="Q42" s="57"/>
    </row>
    <row r="43" spans="3:17" s="1" customFormat="1" x14ac:dyDescent="0.2">
      <c r="C43" s="111"/>
      <c r="D43" s="111"/>
      <c r="E43" s="195"/>
      <c r="F43" s="195"/>
      <c r="G43" s="196"/>
      <c r="H43" s="196"/>
      <c r="I43" s="138"/>
      <c r="J43" s="91" t="s">
        <v>309</v>
      </c>
      <c r="K43" s="145"/>
      <c r="L43" s="145">
        <v>5</v>
      </c>
      <c r="M43" s="218">
        <v>3</v>
      </c>
      <c r="N43" s="239">
        <v>5</v>
      </c>
      <c r="O43" s="250"/>
      <c r="P43" s="57"/>
      <c r="Q43" s="57"/>
    </row>
    <row r="44" spans="3:17" x14ac:dyDescent="0.2">
      <c r="C44" s="96"/>
      <c r="D44" s="95"/>
      <c r="E44" s="95"/>
      <c r="F44" s="95"/>
      <c r="G44" s="95"/>
      <c r="H44" s="95"/>
      <c r="I44" s="211"/>
      <c r="J44" s="211"/>
      <c r="K44" s="113"/>
      <c r="L44" s="113"/>
      <c r="M44" s="113"/>
      <c r="N44" s="113"/>
      <c r="O44" s="252"/>
    </row>
    <row r="45" spans="3:17" x14ac:dyDescent="0.2">
      <c r="C45" s="91"/>
      <c r="D45" s="116" t="s">
        <v>271</v>
      </c>
      <c r="E45" s="91"/>
      <c r="F45" s="91"/>
      <c r="G45" s="91"/>
      <c r="H45" s="91"/>
      <c r="I45" s="137"/>
      <c r="J45" s="137"/>
      <c r="K45" s="91"/>
      <c r="L45" s="91"/>
      <c r="M45" s="91"/>
      <c r="N45" s="91"/>
    </row>
    <row r="46" spans="3:17" ht="14.25" x14ac:dyDescent="0.2">
      <c r="C46" s="234"/>
      <c r="D46" s="96" t="s">
        <v>272</v>
      </c>
      <c r="E46" s="91"/>
      <c r="F46" s="91"/>
      <c r="G46" s="91"/>
      <c r="H46" s="91"/>
      <c r="I46" s="137"/>
      <c r="J46" s="137"/>
      <c r="K46" s="91"/>
      <c r="L46" s="91"/>
      <c r="M46" s="91"/>
      <c r="N46" s="91"/>
    </row>
    <row r="47" spans="3:17" ht="14.25" x14ac:dyDescent="0.2">
      <c r="C47" s="235"/>
      <c r="D47" s="96" t="s">
        <v>273</v>
      </c>
      <c r="E47" s="91"/>
      <c r="F47" s="91"/>
      <c r="G47" s="91"/>
      <c r="H47" s="91"/>
      <c r="I47" s="137"/>
      <c r="J47" s="137"/>
      <c r="K47" s="91"/>
      <c r="L47" s="91"/>
      <c r="M47" s="91"/>
      <c r="N47" s="91"/>
    </row>
    <row r="48" spans="3:17" ht="14.25" x14ac:dyDescent="0.2">
      <c r="C48" s="235"/>
      <c r="D48" s="96" t="s">
        <v>274</v>
      </c>
      <c r="E48" s="91"/>
      <c r="F48" s="91"/>
      <c r="G48" s="91"/>
      <c r="H48" s="91"/>
      <c r="I48" s="137"/>
      <c r="J48" s="137"/>
      <c r="K48" s="91"/>
      <c r="L48" s="91"/>
      <c r="M48" s="91"/>
      <c r="N48" s="91"/>
    </row>
    <row r="49" spans="3:15" ht="14.25" x14ac:dyDescent="0.2">
      <c r="C49" s="235"/>
      <c r="D49" s="96" t="s">
        <v>275</v>
      </c>
      <c r="E49" s="91"/>
      <c r="F49" s="91"/>
      <c r="G49" s="91"/>
      <c r="H49" s="91"/>
      <c r="I49" s="137"/>
      <c r="J49" s="137"/>
      <c r="K49" s="91"/>
      <c r="L49" s="91"/>
      <c r="M49" s="91"/>
      <c r="N49" s="91"/>
    </row>
    <row r="50" spans="3:15" x14ac:dyDescent="0.2">
      <c r="C50" s="110" t="s">
        <v>330</v>
      </c>
      <c r="D50" s="91"/>
      <c r="E50" s="91"/>
      <c r="F50" s="91"/>
      <c r="G50" s="91"/>
      <c r="H50" s="91"/>
      <c r="I50" s="137"/>
      <c r="J50" s="236"/>
      <c r="K50" s="91"/>
      <c r="L50" s="91"/>
      <c r="M50" s="91"/>
      <c r="N50" s="91"/>
    </row>
    <row r="51" spans="3:15" x14ac:dyDescent="0.2">
      <c r="D51" s="82" t="s">
        <v>276</v>
      </c>
      <c r="K51" s="57"/>
      <c r="L51" s="57"/>
      <c r="M51" s="57"/>
    </row>
    <row r="52" spans="3:15" x14ac:dyDescent="0.2">
      <c r="K52" s="57"/>
      <c r="L52" s="57"/>
      <c r="M52" s="57"/>
    </row>
    <row r="53" spans="3:15" x14ac:dyDescent="0.2">
      <c r="K53" s="57"/>
      <c r="L53" s="57"/>
      <c r="M53" s="57"/>
    </row>
    <row r="54" spans="3:15" x14ac:dyDescent="0.2">
      <c r="K54" s="57"/>
      <c r="L54" s="57"/>
      <c r="M54" s="57"/>
    </row>
    <row r="55" spans="3:15" x14ac:dyDescent="0.2">
      <c r="K55" s="57"/>
      <c r="L55" s="57"/>
      <c r="M55" s="57"/>
    </row>
    <row r="56" spans="3:15" x14ac:dyDescent="0.2">
      <c r="K56" s="57"/>
      <c r="L56" s="57"/>
      <c r="M56" s="57"/>
    </row>
    <row r="57" spans="3:15" x14ac:dyDescent="0.2">
      <c r="E57" s="51"/>
      <c r="F57" s="51"/>
      <c r="K57" s="57"/>
      <c r="L57" s="57"/>
      <c r="M57" s="57"/>
    </row>
    <row r="58" spans="3:15" x14ac:dyDescent="0.2">
      <c r="C58" s="6"/>
      <c r="D58" s="6"/>
      <c r="E58" s="6"/>
      <c r="F58" s="6"/>
      <c r="K58" s="57"/>
      <c r="L58" s="57"/>
      <c r="M58" s="57"/>
    </row>
    <row r="59" spans="3:15" x14ac:dyDescent="0.2">
      <c r="C59" s="62"/>
      <c r="D59" s="62"/>
      <c r="E59" s="62"/>
      <c r="F59" s="62"/>
      <c r="G59" s="61"/>
      <c r="H59" s="61"/>
      <c r="I59" s="126"/>
      <c r="J59" s="126"/>
      <c r="K59" s="61"/>
      <c r="L59" s="61"/>
      <c r="M59" s="61"/>
      <c r="N59" s="61"/>
    </row>
    <row r="60" spans="3:15" x14ac:dyDescent="0.2">
      <c r="C60" s="660"/>
      <c r="D60" s="660"/>
      <c r="E60" s="660"/>
      <c r="F60" s="660"/>
      <c r="G60" s="660"/>
      <c r="H60" s="660"/>
      <c r="I60" s="660"/>
      <c r="J60" s="660"/>
      <c r="K60" s="660"/>
      <c r="L60" s="660"/>
      <c r="M60" s="660"/>
    </row>
    <row r="62" spans="3:15" s="57" customFormat="1" x14ac:dyDescent="0.2">
      <c r="I62" s="71"/>
      <c r="J62" s="71"/>
      <c r="O62" s="246"/>
    </row>
  </sheetData>
  <customSheetViews>
    <customSheetView guid="{F1F7BD3E-FC2C-462F-A022-5270024FE9F6}" scale="60" showPageBreaks="1" view="pageBreakPreview">
      <selection activeCell="J47" sqref="J47"/>
      <pageMargins left="0.7" right="0.7" top="0.75" bottom="0.75" header="0.3" footer="0.3"/>
      <pageSetup scale="59" orientation="portrait" r:id="rId1"/>
    </customSheetView>
    <customSheetView guid="{2C045F60-6AB2-44F0-B91E-AB5C1A883BD2}" scale="60" showPageBreaks="1" printArea="1" hiddenRows="1" hiddenColumns="1" view="pageBreakPreview">
      <selection activeCell="J47" sqref="J47"/>
      <pageMargins left="0.7" right="0.7" top="0.75" bottom="0.75" header="0.3" footer="0.3"/>
      <pageSetup scale="59" orientation="portrait" r:id="rId2"/>
    </customSheetView>
  </customSheetViews>
  <mergeCells count="3">
    <mergeCell ref="C60:M60"/>
    <mergeCell ref="G4:M4"/>
    <mergeCell ref="D8:N8"/>
  </mergeCells>
  <pageMargins left="0.7" right="0.7" top="0.75" bottom="0.75" header="0.3" footer="0.3"/>
  <pageSetup scale="59" orientation="portrait" r:id="rId3"/>
  <drawing r:id="rId4"/>
  <legacyDrawing r:id="rId5"/>
  <oleObjects>
    <mc:AlternateContent xmlns:mc="http://schemas.openxmlformats.org/markup-compatibility/2006">
      <mc:Choice Requires="x14">
        <oleObject progId="MSPhotoEd.3" shapeId="676865" r:id="rId6">
          <objectPr defaultSize="0" autoPict="0" r:id="rId7">
            <anchor moveWithCells="1" sizeWithCells="1">
              <from>
                <xdr:col>0</xdr:col>
                <xdr:colOff>571500</xdr:colOff>
                <xdr:row>0</xdr:row>
                <xdr:rowOff>47625</xdr:rowOff>
              </from>
              <to>
                <xdr:col>1</xdr:col>
                <xdr:colOff>0</xdr:colOff>
                <xdr:row>1</xdr:row>
                <xdr:rowOff>28575</xdr:rowOff>
              </to>
            </anchor>
          </objectPr>
        </oleObject>
      </mc:Choice>
      <mc:Fallback>
        <oleObject progId="MSPhotoEd.3" shapeId="676865" r:id="rId6"/>
      </mc:Fallback>
    </mc:AlternateContent>
    <mc:AlternateContent xmlns:mc="http://schemas.openxmlformats.org/markup-compatibility/2006">
      <mc:Choice Requires="x14">
        <oleObject progId="MSPhotoEd.3" shapeId="676867" r:id="rId8">
          <objectPr defaultSize="0" autoPict="0" r:id="rId7">
            <anchor moveWithCells="1" sizeWithCells="1">
              <from>
                <xdr:col>0</xdr:col>
                <xdr:colOff>571500</xdr:colOff>
                <xdr:row>0</xdr:row>
                <xdr:rowOff>47625</xdr:rowOff>
              </from>
              <to>
                <xdr:col>1</xdr:col>
                <xdr:colOff>0</xdr:colOff>
                <xdr:row>1</xdr:row>
                <xdr:rowOff>28575</xdr:rowOff>
              </to>
            </anchor>
          </objectPr>
        </oleObject>
      </mc:Choice>
      <mc:Fallback>
        <oleObject progId="MSPhotoEd.3" shapeId="676867" r:id="rId8"/>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4:U44"/>
  <sheetViews>
    <sheetView view="pageBreakPreview" zoomScale="60" zoomScaleNormal="100" workbookViewId="0">
      <selection activeCell="J60" sqref="J60"/>
    </sheetView>
  </sheetViews>
  <sheetFormatPr defaultColWidth="9.140625" defaultRowHeight="12.75" x14ac:dyDescent="0.2"/>
  <cols>
    <col min="1" max="1" width="9.140625" style="228"/>
    <col min="2" max="2" width="9.42578125" style="120" customWidth="1"/>
    <col min="3" max="3" width="49.5703125" style="120" customWidth="1"/>
    <col min="4" max="5" width="7.7109375" style="120" customWidth="1"/>
    <col min="6" max="7" width="8.28515625" style="120" customWidth="1"/>
    <col min="8" max="8" width="12.7109375" style="120" customWidth="1"/>
    <col min="9" max="9" width="9.28515625" style="120" customWidth="1"/>
    <col min="10" max="10" width="8.5703125" style="120" customWidth="1"/>
    <col min="11" max="13" width="8.7109375" style="120" customWidth="1"/>
    <col min="14" max="14" width="8.7109375" style="1" customWidth="1"/>
    <col min="15" max="15" width="8.7109375" style="120" customWidth="1"/>
    <col min="16" max="16" width="9.5703125" style="120" customWidth="1"/>
    <col min="17" max="17" width="6.85546875" style="120" customWidth="1"/>
    <col min="18" max="19" width="9.140625" style="120" customWidth="1"/>
    <col min="20" max="16384" width="9.140625" style="120"/>
  </cols>
  <sheetData>
    <row r="4" spans="2:21" ht="15" x14ac:dyDescent="0.25">
      <c r="F4" s="645" t="s">
        <v>339</v>
      </c>
      <c r="G4" s="645"/>
      <c r="H4" s="645"/>
      <c r="I4" s="645"/>
      <c r="J4" s="645"/>
      <c r="K4" s="645"/>
      <c r="L4" s="645"/>
      <c r="M4" s="645"/>
      <c r="N4" s="645"/>
      <c r="O4" s="645"/>
      <c r="P4" s="645"/>
      <c r="Q4" s="117"/>
      <c r="R4" s="25"/>
    </row>
    <row r="5" spans="2:21" s="61" customFormat="1" x14ac:dyDescent="0.2">
      <c r="F5" s="61" t="s">
        <v>350</v>
      </c>
      <c r="N5" s="121"/>
      <c r="R5" s="122"/>
    </row>
    <row r="6" spans="2:21" x14ac:dyDescent="0.2">
      <c r="R6" s="25"/>
    </row>
    <row r="7" spans="2:21" ht="15.75" x14ac:dyDescent="0.25">
      <c r="B7" s="237" t="s">
        <v>312</v>
      </c>
      <c r="C7" s="646" t="s">
        <v>348</v>
      </c>
      <c r="D7" s="646"/>
      <c r="E7" s="646"/>
      <c r="F7" s="646"/>
      <c r="G7" s="646"/>
      <c r="H7" s="646"/>
      <c r="I7" s="646"/>
      <c r="J7" s="646"/>
      <c r="K7" s="646"/>
      <c r="L7" s="646"/>
      <c r="M7" s="646"/>
      <c r="N7" s="646"/>
      <c r="O7" s="646"/>
      <c r="P7" s="646"/>
      <c r="Q7" s="119"/>
      <c r="R7" s="25"/>
    </row>
    <row r="8" spans="2:21" x14ac:dyDescent="0.2">
      <c r="B8" s="91"/>
      <c r="C8" s="141"/>
      <c r="D8" s="141">
        <v>1994</v>
      </c>
      <c r="E8" s="141">
        <v>1995</v>
      </c>
      <c r="F8" s="142">
        <v>2003</v>
      </c>
      <c r="G8" s="142">
        <v>2004</v>
      </c>
      <c r="H8" s="143" t="s">
        <v>277</v>
      </c>
      <c r="I8" s="255"/>
      <c r="J8" s="255"/>
      <c r="K8" s="670" t="s">
        <v>278</v>
      </c>
      <c r="L8" s="671"/>
      <c r="M8" s="671"/>
      <c r="N8" s="670" t="s">
        <v>279</v>
      </c>
      <c r="O8" s="671"/>
      <c r="P8" s="671"/>
      <c r="Q8" s="670" t="s">
        <v>340</v>
      </c>
      <c r="R8" s="671"/>
      <c r="S8" s="671"/>
    </row>
    <row r="9" spans="2:21" x14ac:dyDescent="0.2">
      <c r="B9" s="91"/>
      <c r="C9" s="95"/>
      <c r="D9" s="95"/>
      <c r="E9" s="95"/>
      <c r="F9" s="95"/>
      <c r="G9" s="95"/>
      <c r="H9" s="254" t="s">
        <v>18</v>
      </c>
      <c r="I9" s="144" t="s">
        <v>21</v>
      </c>
      <c r="J9" s="255" t="s">
        <v>20</v>
      </c>
      <c r="K9" s="254" t="s">
        <v>18</v>
      </c>
      <c r="L9" s="254" t="s">
        <v>21</v>
      </c>
      <c r="M9" s="145" t="s">
        <v>20</v>
      </c>
      <c r="N9" s="254" t="s">
        <v>18</v>
      </c>
      <c r="O9" s="145" t="s">
        <v>21</v>
      </c>
      <c r="P9" s="255" t="s">
        <v>20</v>
      </c>
      <c r="Q9" s="241" t="s">
        <v>18</v>
      </c>
      <c r="R9" s="145" t="s">
        <v>21</v>
      </c>
      <c r="S9" s="242" t="s">
        <v>20</v>
      </c>
    </row>
    <row r="10" spans="2:21" x14ac:dyDescent="0.2">
      <c r="B10" s="91"/>
      <c r="C10" s="146"/>
      <c r="D10" s="96"/>
      <c r="E10" s="96"/>
      <c r="F10" s="96"/>
      <c r="G10" s="96"/>
      <c r="H10" s="147"/>
      <c r="I10" s="148"/>
      <c r="J10" s="149"/>
      <c r="K10" s="256"/>
      <c r="L10" s="147"/>
      <c r="M10" s="262"/>
      <c r="N10" s="256"/>
      <c r="O10" s="147"/>
      <c r="P10" s="262"/>
      <c r="Q10" s="150"/>
      <c r="R10" s="148"/>
      <c r="S10" s="151"/>
      <c r="T10" s="25"/>
    </row>
    <row r="11" spans="2:21" x14ac:dyDescent="0.2">
      <c r="B11" s="91"/>
      <c r="C11" s="111" t="s">
        <v>233</v>
      </c>
      <c r="D11" s="96"/>
      <c r="E11" s="96"/>
      <c r="F11" s="96"/>
      <c r="G11" s="96"/>
      <c r="H11" s="152">
        <f>SUM(H13+H23+H29)</f>
        <v>3618</v>
      </c>
      <c r="I11" s="153">
        <f>SUM(I13+I23+I29)</f>
        <v>1904</v>
      </c>
      <c r="J11" s="154">
        <f>SUM(J13+J23+J29)</f>
        <v>1714</v>
      </c>
      <c r="K11" s="152">
        <v>3593</v>
      </c>
      <c r="L11" s="152">
        <v>1894</v>
      </c>
      <c r="M11" s="263">
        <v>1699</v>
      </c>
      <c r="N11" s="152">
        <v>3634</v>
      </c>
      <c r="O11" s="152">
        <v>1921</v>
      </c>
      <c r="P11" s="263">
        <v>1713</v>
      </c>
      <c r="Q11" s="155"/>
      <c r="R11" s="153"/>
      <c r="S11" s="156"/>
      <c r="T11" s="25"/>
      <c r="U11" s="120" t="e">
        <f>+H11/#REF!</f>
        <v>#REF!</v>
      </c>
    </row>
    <row r="12" spans="2:21" x14ac:dyDescent="0.2">
      <c r="B12" s="91"/>
      <c r="C12" s="111"/>
      <c r="D12" s="115"/>
      <c r="E12" s="115"/>
      <c r="F12" s="91"/>
      <c r="G12" s="91"/>
      <c r="H12" s="157"/>
      <c r="I12" s="158"/>
      <c r="J12" s="159"/>
      <c r="K12" s="257"/>
      <c r="L12" s="261"/>
      <c r="M12" s="264"/>
      <c r="N12" s="257"/>
      <c r="O12" s="261"/>
      <c r="P12" s="264"/>
      <c r="Q12" s="160"/>
      <c r="R12" s="158"/>
      <c r="S12" s="161"/>
      <c r="T12" s="25"/>
    </row>
    <row r="13" spans="2:21" x14ac:dyDescent="0.2">
      <c r="B13" s="91"/>
      <c r="C13" s="111" t="s">
        <v>234</v>
      </c>
      <c r="D13" s="115"/>
      <c r="E13" s="115"/>
      <c r="F13" s="91"/>
      <c r="G13" s="91"/>
      <c r="H13" s="162">
        <f t="shared" ref="H13:M13" si="0">SUM(H14+H15+H16+H17+H21)</f>
        <v>2498</v>
      </c>
      <c r="I13" s="163">
        <f t="shared" si="0"/>
        <v>1388</v>
      </c>
      <c r="J13" s="164">
        <f t="shared" si="0"/>
        <v>1110</v>
      </c>
      <c r="K13" s="162">
        <f t="shared" si="0"/>
        <v>2472</v>
      </c>
      <c r="L13" s="162">
        <f t="shared" si="0"/>
        <v>1381</v>
      </c>
      <c r="M13" s="165">
        <f t="shared" si="0"/>
        <v>1091</v>
      </c>
      <c r="N13" s="162">
        <v>2476</v>
      </c>
      <c r="O13" s="162">
        <v>1396</v>
      </c>
      <c r="P13" s="165">
        <v>1080</v>
      </c>
      <c r="Q13" s="162"/>
      <c r="R13" s="165"/>
      <c r="S13" s="166"/>
      <c r="T13" s="25"/>
    </row>
    <row r="14" spans="2:21" ht="14.25" customHeight="1" x14ac:dyDescent="0.2">
      <c r="B14" s="91"/>
      <c r="C14" s="110" t="s">
        <v>235</v>
      </c>
      <c r="D14" s="115"/>
      <c r="E14" s="115"/>
      <c r="F14" s="114"/>
      <c r="G14" s="167"/>
      <c r="H14" s="168">
        <v>209</v>
      </c>
      <c r="I14" s="169">
        <v>191</v>
      </c>
      <c r="J14" s="170">
        <v>18</v>
      </c>
      <c r="K14" s="258">
        <f t="shared" ref="K14:K34" si="1">L14+M14</f>
        <v>205</v>
      </c>
      <c r="L14" s="168">
        <v>188</v>
      </c>
      <c r="M14" s="265">
        <v>17</v>
      </c>
      <c r="N14" s="258">
        <v>209</v>
      </c>
      <c r="O14" s="168">
        <v>189</v>
      </c>
      <c r="P14" s="265">
        <v>20</v>
      </c>
      <c r="Q14" s="171"/>
      <c r="R14" s="169"/>
      <c r="S14" s="172"/>
      <c r="T14" s="25"/>
    </row>
    <row r="15" spans="2:21" x14ac:dyDescent="0.2">
      <c r="B15" s="91"/>
      <c r="C15" s="173" t="s">
        <v>236</v>
      </c>
      <c r="D15" s="115"/>
      <c r="E15" s="115"/>
      <c r="F15" s="174"/>
      <c r="G15" s="175"/>
      <c r="H15" s="168">
        <v>797</v>
      </c>
      <c r="I15" s="169">
        <v>285</v>
      </c>
      <c r="J15" s="170">
        <v>512</v>
      </c>
      <c r="K15" s="258">
        <f t="shared" si="1"/>
        <v>796</v>
      </c>
      <c r="L15" s="168">
        <v>290</v>
      </c>
      <c r="M15" s="265">
        <v>506</v>
      </c>
      <c r="N15" s="258">
        <v>798</v>
      </c>
      <c r="O15" s="168">
        <v>286</v>
      </c>
      <c r="P15" s="265">
        <v>512</v>
      </c>
      <c r="Q15" s="171"/>
      <c r="R15" s="169"/>
      <c r="S15" s="172"/>
      <c r="T15" s="25"/>
    </row>
    <row r="16" spans="2:21" ht="14.25" x14ac:dyDescent="0.2">
      <c r="B16" s="91"/>
      <c r="C16" s="176" t="s">
        <v>237</v>
      </c>
      <c r="D16" s="115"/>
      <c r="E16" s="115"/>
      <c r="F16" s="114"/>
      <c r="G16" s="114"/>
      <c r="H16" s="168">
        <v>844</v>
      </c>
      <c r="I16" s="169">
        <v>619</v>
      </c>
      <c r="J16" s="170">
        <v>225</v>
      </c>
      <c r="K16" s="258">
        <f t="shared" si="1"/>
        <v>838</v>
      </c>
      <c r="L16" s="168">
        <v>615</v>
      </c>
      <c r="M16" s="265">
        <v>223</v>
      </c>
      <c r="N16" s="258">
        <v>840</v>
      </c>
      <c r="O16" s="168">
        <v>627</v>
      </c>
      <c r="P16" s="265">
        <v>213</v>
      </c>
      <c r="Q16" s="171"/>
      <c r="R16" s="169"/>
      <c r="S16" s="172"/>
      <c r="T16" s="25"/>
    </row>
    <row r="17" spans="2:20" x14ac:dyDescent="0.2">
      <c r="B17" s="91"/>
      <c r="C17" s="176" t="s">
        <v>238</v>
      </c>
      <c r="D17" s="115"/>
      <c r="E17" s="115"/>
      <c r="F17" s="174"/>
      <c r="G17" s="175"/>
      <c r="H17" s="177">
        <f>SUM(H18:H20)</f>
        <v>548</v>
      </c>
      <c r="I17" s="178">
        <f>SUM(I18:I20)</f>
        <v>252</v>
      </c>
      <c r="J17" s="179">
        <f>SUM(J18:J20)</f>
        <v>296</v>
      </c>
      <c r="K17" s="258">
        <f t="shared" si="1"/>
        <v>538</v>
      </c>
      <c r="L17" s="177">
        <f>L18+L19+L20</f>
        <v>248</v>
      </c>
      <c r="M17" s="266">
        <f>M18+M19+M20</f>
        <v>290</v>
      </c>
      <c r="N17" s="258">
        <v>537</v>
      </c>
      <c r="O17" s="177">
        <v>254</v>
      </c>
      <c r="P17" s="266">
        <v>283</v>
      </c>
      <c r="Q17" s="171"/>
      <c r="R17" s="178"/>
      <c r="S17" s="180"/>
      <c r="T17" s="25"/>
    </row>
    <row r="18" spans="2:20" x14ac:dyDescent="0.2">
      <c r="B18" s="91"/>
      <c r="C18" s="181" t="s">
        <v>87</v>
      </c>
      <c r="D18" s="115"/>
      <c r="E18" s="115"/>
      <c r="F18" s="174"/>
      <c r="G18" s="175"/>
      <c r="H18" s="168">
        <f>+I18+J18</f>
        <v>71</v>
      </c>
      <c r="I18" s="169">
        <v>57</v>
      </c>
      <c r="J18" s="170">
        <v>14</v>
      </c>
      <c r="K18" s="258">
        <f t="shared" si="1"/>
        <v>72</v>
      </c>
      <c r="L18" s="168">
        <v>56</v>
      </c>
      <c r="M18" s="265">
        <v>16</v>
      </c>
      <c r="N18" s="258">
        <v>69</v>
      </c>
      <c r="O18" s="271">
        <v>55</v>
      </c>
      <c r="P18" s="273">
        <v>14</v>
      </c>
      <c r="Q18" s="171"/>
      <c r="R18" s="182"/>
      <c r="S18" s="183"/>
      <c r="T18" s="25"/>
    </row>
    <row r="19" spans="2:20" x14ac:dyDescent="0.2">
      <c r="B19" s="91"/>
      <c r="C19" s="181" t="s">
        <v>240</v>
      </c>
      <c r="D19" s="115"/>
      <c r="E19" s="115"/>
      <c r="F19" s="174"/>
      <c r="G19" s="175"/>
      <c r="H19" s="168">
        <f>+I19+J19</f>
        <v>223</v>
      </c>
      <c r="I19" s="169">
        <v>117</v>
      </c>
      <c r="J19" s="170">
        <v>106</v>
      </c>
      <c r="K19" s="258">
        <f t="shared" si="1"/>
        <v>216</v>
      </c>
      <c r="L19" s="168">
        <v>113</v>
      </c>
      <c r="M19" s="265">
        <v>103</v>
      </c>
      <c r="N19" s="258">
        <v>219</v>
      </c>
      <c r="O19" s="271">
        <v>118</v>
      </c>
      <c r="P19" s="273">
        <v>101</v>
      </c>
      <c r="Q19" s="171"/>
      <c r="R19" s="182"/>
      <c r="S19" s="183"/>
      <c r="T19" s="25"/>
    </row>
    <row r="20" spans="2:20" s="75" customFormat="1" x14ac:dyDescent="0.2">
      <c r="B20" s="91"/>
      <c r="C20" s="181" t="s">
        <v>241</v>
      </c>
      <c r="D20" s="115"/>
      <c r="E20" s="115"/>
      <c r="F20" s="174"/>
      <c r="G20" s="175"/>
      <c r="H20" s="168">
        <f>+I20+J20</f>
        <v>254</v>
      </c>
      <c r="I20" s="169">
        <v>78</v>
      </c>
      <c r="J20" s="170">
        <v>176</v>
      </c>
      <c r="K20" s="258">
        <f t="shared" si="1"/>
        <v>250</v>
      </c>
      <c r="L20" s="168">
        <v>79</v>
      </c>
      <c r="M20" s="265">
        <v>171</v>
      </c>
      <c r="N20" s="258">
        <v>249</v>
      </c>
      <c r="O20" s="271">
        <v>81</v>
      </c>
      <c r="P20" s="273">
        <v>168</v>
      </c>
      <c r="Q20" s="171"/>
      <c r="R20" s="182"/>
      <c r="S20" s="183"/>
      <c r="T20" s="96"/>
    </row>
    <row r="21" spans="2:20" x14ac:dyDescent="0.2">
      <c r="B21" s="91"/>
      <c r="C21" s="173" t="s">
        <v>242</v>
      </c>
      <c r="D21" s="115"/>
      <c r="E21" s="115"/>
      <c r="F21" s="174"/>
      <c r="G21" s="175"/>
      <c r="H21" s="168">
        <f>+I21+J21</f>
        <v>100</v>
      </c>
      <c r="I21" s="169">
        <v>41</v>
      </c>
      <c r="J21" s="170">
        <v>59</v>
      </c>
      <c r="K21" s="258">
        <f t="shared" si="1"/>
        <v>95</v>
      </c>
      <c r="L21" s="168">
        <v>40</v>
      </c>
      <c r="M21" s="265">
        <v>55</v>
      </c>
      <c r="N21" s="258">
        <v>92</v>
      </c>
      <c r="O21" s="168">
        <v>40</v>
      </c>
      <c r="P21" s="265">
        <v>52</v>
      </c>
      <c r="Q21" s="171"/>
      <c r="R21" s="169"/>
      <c r="S21" s="172"/>
      <c r="T21" s="25"/>
    </row>
    <row r="22" spans="2:20" x14ac:dyDescent="0.2">
      <c r="B22" s="91"/>
      <c r="C22" s="110"/>
      <c r="D22" s="184"/>
      <c r="E22" s="115"/>
      <c r="F22" s="174"/>
      <c r="G22" s="175"/>
      <c r="H22" s="162"/>
      <c r="I22" s="169"/>
      <c r="J22" s="185"/>
      <c r="K22" s="257"/>
      <c r="L22" s="168"/>
      <c r="M22" s="265"/>
      <c r="N22" s="257"/>
      <c r="O22" s="168"/>
      <c r="P22" s="265"/>
      <c r="Q22" s="160"/>
      <c r="R22" s="169"/>
      <c r="S22" s="172"/>
      <c r="T22" s="25"/>
    </row>
    <row r="23" spans="2:20" x14ac:dyDescent="0.2">
      <c r="B23" s="91"/>
      <c r="C23" s="111" t="s">
        <v>243</v>
      </c>
      <c r="D23" s="91"/>
      <c r="E23" s="91"/>
      <c r="F23" s="174"/>
      <c r="G23" s="174"/>
      <c r="H23" s="162">
        <f t="shared" ref="H23:M23" si="2">SUM(H24:H27)</f>
        <v>925</v>
      </c>
      <c r="I23" s="163">
        <f t="shared" si="2"/>
        <v>410</v>
      </c>
      <c r="J23" s="186">
        <f t="shared" si="2"/>
        <v>515</v>
      </c>
      <c r="K23" s="162">
        <f t="shared" si="2"/>
        <v>908</v>
      </c>
      <c r="L23" s="162">
        <f t="shared" si="2"/>
        <v>394</v>
      </c>
      <c r="M23" s="165">
        <f t="shared" si="2"/>
        <v>514</v>
      </c>
      <c r="N23" s="162">
        <v>952</v>
      </c>
      <c r="O23" s="162">
        <v>409</v>
      </c>
      <c r="P23" s="165">
        <v>543</v>
      </c>
      <c r="Q23" s="187"/>
      <c r="R23" s="163"/>
      <c r="S23" s="188"/>
      <c r="T23" s="25"/>
    </row>
    <row r="24" spans="2:20" ht="12.75" customHeight="1" x14ac:dyDescent="0.2">
      <c r="B24" s="91"/>
      <c r="C24" s="91" t="s">
        <v>244</v>
      </c>
      <c r="D24" s="115"/>
      <c r="E24" s="115"/>
      <c r="F24" s="174"/>
      <c r="G24" s="174"/>
      <c r="H24" s="168">
        <v>839</v>
      </c>
      <c r="I24" s="169">
        <v>352</v>
      </c>
      <c r="J24" s="170">
        <v>487</v>
      </c>
      <c r="K24" s="258">
        <f>L24+M24</f>
        <v>840</v>
      </c>
      <c r="L24" s="168">
        <v>349</v>
      </c>
      <c r="M24" s="267">
        <v>491</v>
      </c>
      <c r="N24" s="258">
        <v>889</v>
      </c>
      <c r="O24" s="168">
        <v>367</v>
      </c>
      <c r="P24" s="267">
        <v>522</v>
      </c>
      <c r="Q24" s="171"/>
      <c r="R24" s="169"/>
      <c r="S24" s="189"/>
      <c r="T24" s="25"/>
    </row>
    <row r="25" spans="2:20" x14ac:dyDescent="0.2">
      <c r="B25" s="91"/>
      <c r="C25" s="110" t="s">
        <v>245</v>
      </c>
      <c r="D25" s="115"/>
      <c r="E25" s="115"/>
      <c r="F25" s="174"/>
      <c r="G25" s="174"/>
      <c r="H25" s="168">
        <v>62</v>
      </c>
      <c r="I25" s="169">
        <v>41</v>
      </c>
      <c r="J25" s="170">
        <v>21</v>
      </c>
      <c r="K25" s="258">
        <f t="shared" ref="K25:K26" si="3">L25+M25</f>
        <v>47</v>
      </c>
      <c r="L25" s="168">
        <v>31</v>
      </c>
      <c r="M25" s="267">
        <v>16</v>
      </c>
      <c r="N25" s="258">
        <v>45</v>
      </c>
      <c r="O25" s="168">
        <v>30</v>
      </c>
      <c r="P25" s="267">
        <v>15</v>
      </c>
      <c r="Q25" s="171"/>
      <c r="R25" s="169"/>
      <c r="S25" s="189"/>
      <c r="T25" s="25"/>
    </row>
    <row r="26" spans="2:20" x14ac:dyDescent="0.2">
      <c r="B26" s="91"/>
      <c r="C26" s="110" t="s">
        <v>246</v>
      </c>
      <c r="D26" s="115"/>
      <c r="E26" s="115"/>
      <c r="F26" s="175"/>
      <c r="G26" s="175"/>
      <c r="H26" s="168">
        <v>24</v>
      </c>
      <c r="I26" s="169">
        <v>17</v>
      </c>
      <c r="J26" s="170">
        <v>7</v>
      </c>
      <c r="K26" s="258">
        <f t="shared" si="3"/>
        <v>21</v>
      </c>
      <c r="L26" s="168">
        <v>14</v>
      </c>
      <c r="M26" s="267">
        <v>7</v>
      </c>
      <c r="N26" s="258">
        <v>18</v>
      </c>
      <c r="O26" s="168">
        <v>12</v>
      </c>
      <c r="P26" s="267">
        <v>6</v>
      </c>
      <c r="Q26" s="171"/>
      <c r="R26" s="169"/>
      <c r="S26" s="189"/>
      <c r="T26" s="25"/>
    </row>
    <row r="27" spans="2:20" ht="14.25" x14ac:dyDescent="0.2">
      <c r="B27" s="91"/>
      <c r="C27" s="110" t="s">
        <v>247</v>
      </c>
      <c r="D27" s="115"/>
      <c r="E27" s="115"/>
      <c r="F27" s="175"/>
      <c r="G27" s="175"/>
      <c r="H27" s="190" t="s">
        <v>239</v>
      </c>
      <c r="I27" s="191" t="s">
        <v>239</v>
      </c>
      <c r="J27" s="192" t="s">
        <v>239</v>
      </c>
      <c r="K27" s="258"/>
      <c r="L27" s="190"/>
      <c r="M27" s="265"/>
      <c r="N27" s="258"/>
      <c r="O27" s="190"/>
      <c r="P27" s="265"/>
      <c r="Q27" s="171"/>
      <c r="R27" s="191"/>
      <c r="S27" s="172"/>
      <c r="T27" s="25"/>
    </row>
    <row r="28" spans="2:20" x14ac:dyDescent="0.2">
      <c r="B28" s="91"/>
      <c r="C28" s="91"/>
      <c r="D28" s="115"/>
      <c r="E28" s="115"/>
      <c r="F28" s="174"/>
      <c r="G28" s="174"/>
      <c r="H28" s="162"/>
      <c r="I28" s="169"/>
      <c r="J28" s="185"/>
      <c r="K28" s="257"/>
      <c r="L28" s="168"/>
      <c r="M28" s="265"/>
      <c r="N28" s="257"/>
      <c r="O28" s="168"/>
      <c r="P28" s="265"/>
      <c r="Q28" s="160"/>
      <c r="R28" s="169"/>
      <c r="S28" s="172"/>
      <c r="T28" s="25"/>
    </row>
    <row r="29" spans="2:20" x14ac:dyDescent="0.2">
      <c r="B29" s="91"/>
      <c r="C29" s="111" t="s">
        <v>248</v>
      </c>
      <c r="D29" s="115"/>
      <c r="E29" s="115"/>
      <c r="F29" s="175"/>
      <c r="G29" s="175"/>
      <c r="H29" s="152">
        <f t="shared" ref="H29:M29" si="4">SUM(H30:H34)</f>
        <v>195</v>
      </c>
      <c r="I29" s="169">
        <f t="shared" si="4"/>
        <v>106</v>
      </c>
      <c r="J29" s="193">
        <f t="shared" si="4"/>
        <v>89</v>
      </c>
      <c r="K29" s="257">
        <f t="shared" si="4"/>
        <v>194</v>
      </c>
      <c r="L29" s="168">
        <f t="shared" si="4"/>
        <v>104</v>
      </c>
      <c r="M29" s="265">
        <f t="shared" si="4"/>
        <v>90</v>
      </c>
      <c r="N29" s="257">
        <v>206</v>
      </c>
      <c r="O29" s="162">
        <v>116</v>
      </c>
      <c r="P29" s="274">
        <v>90</v>
      </c>
      <c r="Q29" s="160"/>
      <c r="R29" s="163"/>
      <c r="S29" s="194"/>
      <c r="T29" s="25"/>
    </row>
    <row r="30" spans="2:20" x14ac:dyDescent="0.2">
      <c r="B30" s="91"/>
      <c r="C30" s="91" t="s">
        <v>249</v>
      </c>
      <c r="D30" s="115"/>
      <c r="E30" s="115"/>
      <c r="F30" s="175"/>
      <c r="G30" s="175"/>
      <c r="H30" s="168">
        <v>18</v>
      </c>
      <c r="I30" s="169">
        <v>6</v>
      </c>
      <c r="J30" s="193">
        <v>12</v>
      </c>
      <c r="K30" s="258">
        <f t="shared" si="1"/>
        <v>20</v>
      </c>
      <c r="L30" s="168">
        <v>7</v>
      </c>
      <c r="M30" s="265">
        <v>13</v>
      </c>
      <c r="N30" s="258">
        <v>19</v>
      </c>
      <c r="O30" s="168">
        <v>7</v>
      </c>
      <c r="P30" s="265">
        <v>12</v>
      </c>
      <c r="Q30" s="171"/>
      <c r="R30" s="169"/>
      <c r="S30" s="172"/>
      <c r="T30" s="25"/>
    </row>
    <row r="31" spans="2:20" x14ac:dyDescent="0.2">
      <c r="B31" s="91"/>
      <c r="C31" s="91" t="s">
        <v>250</v>
      </c>
      <c r="D31" s="115"/>
      <c r="E31" s="115"/>
      <c r="F31" s="175"/>
      <c r="G31" s="175"/>
      <c r="H31" s="168">
        <v>59</v>
      </c>
      <c r="I31" s="169">
        <v>46</v>
      </c>
      <c r="J31" s="193">
        <v>13</v>
      </c>
      <c r="K31" s="258">
        <f t="shared" si="1"/>
        <v>62</v>
      </c>
      <c r="L31" s="168">
        <v>47</v>
      </c>
      <c r="M31" s="265">
        <v>15</v>
      </c>
      <c r="N31" s="258">
        <v>63</v>
      </c>
      <c r="O31" s="168">
        <v>46</v>
      </c>
      <c r="P31" s="265">
        <v>17</v>
      </c>
      <c r="Q31" s="171"/>
      <c r="R31" s="169"/>
      <c r="S31" s="172"/>
      <c r="T31" s="25"/>
    </row>
    <row r="32" spans="2:20" s="1" customFormat="1" x14ac:dyDescent="0.2">
      <c r="B32" s="111"/>
      <c r="C32" s="91" t="s">
        <v>251</v>
      </c>
      <c r="D32" s="195"/>
      <c r="E32" s="195"/>
      <c r="F32" s="196"/>
      <c r="G32" s="196"/>
      <c r="H32" s="168">
        <v>107</v>
      </c>
      <c r="I32" s="169">
        <v>45</v>
      </c>
      <c r="J32" s="193">
        <v>62</v>
      </c>
      <c r="K32" s="258">
        <f t="shared" si="1"/>
        <v>103</v>
      </c>
      <c r="L32" s="168">
        <v>43</v>
      </c>
      <c r="M32" s="265">
        <v>60</v>
      </c>
      <c r="N32" s="258">
        <v>93</v>
      </c>
      <c r="O32" s="168">
        <v>39</v>
      </c>
      <c r="P32" s="265">
        <v>54</v>
      </c>
      <c r="Q32" s="171"/>
      <c r="R32" s="169"/>
      <c r="S32" s="172"/>
      <c r="T32" s="276"/>
    </row>
    <row r="33" spans="2:20" x14ac:dyDescent="0.2">
      <c r="B33" s="91"/>
      <c r="C33" s="91" t="s">
        <v>252</v>
      </c>
      <c r="D33" s="115"/>
      <c r="E33" s="115"/>
      <c r="F33" s="174"/>
      <c r="G33" s="174"/>
      <c r="H33" s="168">
        <v>6</v>
      </c>
      <c r="I33" s="169">
        <v>6</v>
      </c>
      <c r="J33" s="193">
        <v>0</v>
      </c>
      <c r="K33" s="258">
        <f t="shared" si="1"/>
        <v>6</v>
      </c>
      <c r="L33" s="168">
        <v>5</v>
      </c>
      <c r="M33" s="265">
        <v>1</v>
      </c>
      <c r="N33" s="258">
        <v>5</v>
      </c>
      <c r="O33" s="168">
        <v>4</v>
      </c>
      <c r="P33" s="265">
        <v>1</v>
      </c>
      <c r="Q33" s="171"/>
      <c r="R33" s="169"/>
      <c r="S33" s="172"/>
      <c r="T33" s="25"/>
    </row>
    <row r="34" spans="2:20" x14ac:dyDescent="0.2">
      <c r="B34" s="91"/>
      <c r="C34" s="110" t="s">
        <v>253</v>
      </c>
      <c r="D34" s="115"/>
      <c r="E34" s="115"/>
      <c r="F34" s="174"/>
      <c r="G34" s="174"/>
      <c r="H34" s="168">
        <v>5</v>
      </c>
      <c r="I34" s="169">
        <v>3</v>
      </c>
      <c r="J34" s="193">
        <v>2</v>
      </c>
      <c r="K34" s="258">
        <f t="shared" si="1"/>
        <v>3</v>
      </c>
      <c r="L34" s="168">
        <v>2</v>
      </c>
      <c r="M34" s="265">
        <v>1</v>
      </c>
      <c r="N34" s="258">
        <v>5</v>
      </c>
      <c r="O34" s="168">
        <v>4</v>
      </c>
      <c r="P34" s="265">
        <v>1</v>
      </c>
      <c r="Q34" s="171"/>
      <c r="R34" s="169"/>
      <c r="S34" s="172"/>
      <c r="T34" s="25"/>
    </row>
    <row r="35" spans="2:20" x14ac:dyDescent="0.2">
      <c r="B35" s="91"/>
      <c r="C35" s="110" t="s">
        <v>280</v>
      </c>
      <c r="D35" s="115"/>
      <c r="E35" s="115"/>
      <c r="F35" s="174"/>
      <c r="G35" s="174"/>
      <c r="H35" s="197" t="s">
        <v>310</v>
      </c>
      <c r="I35" s="198" t="s">
        <v>310</v>
      </c>
      <c r="J35" s="199" t="s">
        <v>310</v>
      </c>
      <c r="K35" s="259" t="s">
        <v>310</v>
      </c>
      <c r="L35" s="197" t="s">
        <v>310</v>
      </c>
      <c r="M35" s="268" t="s">
        <v>310</v>
      </c>
      <c r="N35" s="259">
        <v>21</v>
      </c>
      <c r="O35" s="197">
        <v>16</v>
      </c>
      <c r="P35" s="268">
        <v>5</v>
      </c>
      <c r="Q35" s="200"/>
      <c r="R35" s="198"/>
      <c r="S35" s="201"/>
      <c r="T35" s="25"/>
    </row>
    <row r="36" spans="2:20" x14ac:dyDescent="0.2">
      <c r="B36" s="91"/>
      <c r="C36" s="95"/>
      <c r="D36" s="95"/>
      <c r="E36" s="95"/>
      <c r="F36" s="95"/>
      <c r="G36" s="95"/>
      <c r="H36" s="202"/>
      <c r="I36" s="203"/>
      <c r="J36" s="204"/>
      <c r="K36" s="260"/>
      <c r="L36" s="202"/>
      <c r="M36" s="269"/>
      <c r="N36" s="270"/>
      <c r="O36" s="272"/>
      <c r="P36" s="275"/>
      <c r="Q36" s="205"/>
      <c r="R36" s="206"/>
      <c r="S36" s="207"/>
      <c r="T36" s="25"/>
    </row>
    <row r="37" spans="2:20" x14ac:dyDescent="0.2">
      <c r="B37" s="91"/>
      <c r="C37" s="208"/>
      <c r="D37" s="96"/>
      <c r="E37" s="96"/>
      <c r="F37" s="96"/>
      <c r="G37" s="96"/>
      <c r="H37" s="96"/>
      <c r="I37" s="96"/>
      <c r="J37" s="96"/>
      <c r="K37" s="96"/>
      <c r="L37" s="96"/>
      <c r="M37" s="96"/>
      <c r="N37" s="140"/>
      <c r="O37" s="96"/>
      <c r="P37" s="96"/>
      <c r="Q37" s="25"/>
      <c r="R37" s="25"/>
    </row>
    <row r="38" spans="2:20" x14ac:dyDescent="0.2">
      <c r="B38" s="91"/>
      <c r="C38" s="136" t="s">
        <v>254</v>
      </c>
      <c r="D38" s="91"/>
      <c r="E38" s="91"/>
      <c r="F38" s="91"/>
      <c r="G38" s="91"/>
      <c r="H38" s="91"/>
      <c r="I38" s="91"/>
      <c r="J38" s="91"/>
      <c r="K38" s="91"/>
      <c r="L38" s="91"/>
      <c r="M38" s="91"/>
      <c r="N38" s="196"/>
      <c r="O38" s="174"/>
      <c r="P38" s="174"/>
      <c r="R38" s="25"/>
    </row>
    <row r="39" spans="2:20" x14ac:dyDescent="0.2">
      <c r="I39" s="57"/>
      <c r="J39" s="57"/>
      <c r="K39" s="57"/>
      <c r="L39" s="57"/>
      <c r="M39" s="57"/>
      <c r="N39" s="123"/>
      <c r="O39" s="57"/>
      <c r="R39" s="25"/>
    </row>
    <row r="40" spans="2:20" x14ac:dyDescent="0.2">
      <c r="I40" s="57"/>
      <c r="J40" s="57"/>
      <c r="K40" s="57"/>
      <c r="L40" s="57"/>
      <c r="M40" s="57"/>
      <c r="N40" s="123"/>
      <c r="O40" s="57"/>
      <c r="R40" s="25"/>
    </row>
    <row r="41" spans="2:20" x14ac:dyDescent="0.2">
      <c r="C41" s="62"/>
      <c r="D41" s="62"/>
      <c r="E41" s="62"/>
      <c r="F41" s="61"/>
      <c r="G41" s="61"/>
      <c r="H41" s="61"/>
      <c r="I41" s="61"/>
      <c r="J41" s="61"/>
      <c r="K41" s="61"/>
      <c r="L41" s="61"/>
      <c r="M41" s="61"/>
      <c r="N41" s="121"/>
      <c r="O41" s="61"/>
      <c r="P41" s="61"/>
      <c r="Q41" s="61"/>
      <c r="R41" s="25"/>
    </row>
    <row r="42" spans="2:20" x14ac:dyDescent="0.2">
      <c r="C42" s="660">
        <v>89</v>
      </c>
      <c r="D42" s="660"/>
      <c r="E42" s="660"/>
      <c r="F42" s="660"/>
      <c r="G42" s="660"/>
      <c r="H42" s="660"/>
      <c r="I42" s="660"/>
      <c r="J42" s="660"/>
      <c r="K42" s="660"/>
      <c r="L42" s="660"/>
      <c r="M42" s="660"/>
      <c r="N42" s="660"/>
      <c r="O42" s="660"/>
      <c r="P42" s="660"/>
      <c r="Q42" s="118"/>
      <c r="R42" s="25"/>
    </row>
    <row r="44" spans="2:20" s="61" customFormat="1" x14ac:dyDescent="0.2">
      <c r="C44" s="120"/>
      <c r="D44" s="120"/>
      <c r="E44" s="120"/>
      <c r="F44" s="120"/>
      <c r="G44" s="120"/>
      <c r="H44" s="120"/>
      <c r="I44" s="120"/>
      <c r="J44" s="120"/>
      <c r="K44" s="120"/>
      <c r="L44" s="120"/>
      <c r="M44" s="120"/>
      <c r="N44" s="1"/>
      <c r="O44" s="120"/>
      <c r="P44" s="120"/>
      <c r="Q44" s="120"/>
    </row>
  </sheetData>
  <customSheetViews>
    <customSheetView guid="{F1F7BD3E-FC2C-462F-A022-5270024FE9F6}" scale="60" showPageBreaks="1" view="pageBreakPreview">
      <selection activeCell="T19" sqref="T19"/>
      <pageMargins left="0.7" right="0.7" top="0.75" bottom="0.75" header="0.3" footer="0.3"/>
      <pageSetup scale="56" orientation="portrait" r:id="rId1"/>
    </customSheetView>
    <customSheetView guid="{2C045F60-6AB2-44F0-B91E-AB5C1A883BD2}" scale="60" showPageBreaks="1" printArea="1" hiddenRows="1" hiddenColumns="1" view="pageBreakPreview">
      <selection activeCell="T19" sqref="T19"/>
      <pageMargins left="0.7" right="0.7" top="0.75" bottom="0.75" header="0.3" footer="0.3"/>
      <pageSetup scale="56" orientation="portrait" r:id="rId2"/>
    </customSheetView>
  </customSheetViews>
  <mergeCells count="6">
    <mergeCell ref="Q8:S8"/>
    <mergeCell ref="C42:P42"/>
    <mergeCell ref="F4:P4"/>
    <mergeCell ref="K8:M8"/>
    <mergeCell ref="N8:P8"/>
    <mergeCell ref="C7:P7"/>
  </mergeCells>
  <pageMargins left="0.7" right="0.7" top="0.75" bottom="0.75" header="0.3" footer="0.3"/>
  <pageSetup scale="56" orientation="portrait" r:id="rId3"/>
  <ignoredErrors>
    <ignoredError sqref="I17:J17" formulaRange="1"/>
    <ignoredError sqref="K23" formula="1"/>
  </ignoredErrors>
  <drawing r:id="rId4"/>
  <legacyDrawing r:id="rId5"/>
  <oleObjects>
    <mc:AlternateContent xmlns:mc="http://schemas.openxmlformats.org/markup-compatibility/2006">
      <mc:Choice Requires="x14">
        <oleObject progId="MSPhotoEd.3" shapeId="675841" r:id="rId6">
          <objectPr defaultSize="0" autoPict="0" r:id="rId7">
            <anchor moveWithCells="1" sizeWithCells="1">
              <from>
                <xdr:col>0</xdr:col>
                <xdr:colOff>238125</xdr:colOff>
                <xdr:row>0</xdr:row>
                <xdr:rowOff>28575</xdr:rowOff>
              </from>
              <to>
                <xdr:col>0</xdr:col>
                <xdr:colOff>419100</xdr:colOff>
                <xdr:row>0</xdr:row>
                <xdr:rowOff>114300</xdr:rowOff>
              </to>
            </anchor>
          </objectPr>
        </oleObject>
      </mc:Choice>
      <mc:Fallback>
        <oleObject progId="MSPhotoEd.3" shapeId="675841" r:id="rId6"/>
      </mc:Fallback>
    </mc:AlternateContent>
    <mc:AlternateContent xmlns:mc="http://schemas.openxmlformats.org/markup-compatibility/2006">
      <mc:Choice Requires="x14">
        <oleObject progId="MSPhotoEd.3" shapeId="675843" r:id="rId8">
          <objectPr defaultSize="0" autoPict="0" r:id="rId7">
            <anchor moveWithCells="1" sizeWithCells="1">
              <from>
                <xdr:col>0</xdr:col>
                <xdr:colOff>238125</xdr:colOff>
                <xdr:row>0</xdr:row>
                <xdr:rowOff>28575</xdr:rowOff>
              </from>
              <to>
                <xdr:col>0</xdr:col>
                <xdr:colOff>419100</xdr:colOff>
                <xdr:row>0</xdr:row>
                <xdr:rowOff>114300</xdr:rowOff>
              </to>
            </anchor>
          </objectPr>
        </oleObject>
      </mc:Choice>
      <mc:Fallback>
        <oleObject progId="MSPhotoEd.3" shapeId="675843" r:id="rId8"/>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S96"/>
  <sheetViews>
    <sheetView view="pageBreakPreview" zoomScale="50" zoomScaleNormal="50" zoomScaleSheetLayoutView="50" workbookViewId="0">
      <selection activeCell="B40" sqref="B40"/>
    </sheetView>
  </sheetViews>
  <sheetFormatPr defaultRowHeight="12.75" x14ac:dyDescent="0.2"/>
  <cols>
    <col min="7" max="7" width="6" customWidth="1"/>
    <col min="8" max="8" width="62.28515625" customWidth="1"/>
    <col min="9" max="9" width="15.85546875" customWidth="1"/>
    <col min="10" max="10" width="13.140625" customWidth="1"/>
    <col min="11" max="11" width="11" customWidth="1"/>
  </cols>
  <sheetData>
    <row r="1" spans="3:19" x14ac:dyDescent="0.2">
      <c r="C1" s="25"/>
      <c r="D1" s="25"/>
      <c r="E1" s="25"/>
      <c r="F1" s="25"/>
      <c r="G1" s="25"/>
      <c r="H1" s="25"/>
      <c r="I1" s="25"/>
      <c r="J1" s="25"/>
      <c r="K1" s="25"/>
      <c r="L1" s="25"/>
      <c r="M1" s="25"/>
      <c r="N1" s="25"/>
      <c r="O1" s="25"/>
      <c r="P1" s="25"/>
      <c r="Q1" s="25"/>
      <c r="R1" s="25"/>
      <c r="S1" s="25"/>
    </row>
    <row r="2" spans="3:19" x14ac:dyDescent="0.2">
      <c r="C2" s="25"/>
      <c r="D2" s="25"/>
      <c r="E2" s="25"/>
      <c r="F2" s="25"/>
      <c r="G2" s="25"/>
      <c r="H2" s="25"/>
      <c r="I2" s="25"/>
      <c r="J2" s="25"/>
      <c r="K2" s="25"/>
      <c r="L2" s="25"/>
      <c r="M2" s="25"/>
      <c r="N2" s="25"/>
      <c r="O2" s="25"/>
      <c r="P2" s="25"/>
      <c r="Q2" s="25"/>
      <c r="R2" s="25"/>
      <c r="S2" s="25"/>
    </row>
    <row r="3" spans="3:19" ht="18.75" x14ac:dyDescent="0.3">
      <c r="C3" s="25"/>
      <c r="D3" s="25"/>
      <c r="E3" s="25"/>
      <c r="F3" s="25"/>
      <c r="G3" s="25"/>
      <c r="H3" s="25"/>
      <c r="I3" s="25"/>
      <c r="J3" s="25"/>
      <c r="K3" s="25"/>
      <c r="L3" s="25"/>
      <c r="M3" s="25"/>
      <c r="N3" s="25"/>
      <c r="O3" s="25"/>
      <c r="P3" s="25"/>
      <c r="Q3" s="25"/>
      <c r="R3" s="74"/>
      <c r="S3" s="25"/>
    </row>
    <row r="4" spans="3:19" ht="12" customHeight="1" x14ac:dyDescent="0.25">
      <c r="C4" s="25"/>
      <c r="D4" s="25"/>
      <c r="E4" s="25"/>
      <c r="F4" s="25"/>
      <c r="G4" s="25"/>
      <c r="H4" s="63"/>
      <c r="I4" s="63"/>
      <c r="J4" s="63"/>
      <c r="K4" s="25"/>
      <c r="L4" s="25"/>
      <c r="M4" s="25"/>
      <c r="N4" s="25"/>
      <c r="O4" s="25"/>
      <c r="P4" s="25"/>
      <c r="Q4" s="25"/>
      <c r="R4" s="72"/>
      <c r="S4" s="25"/>
    </row>
    <row r="5" spans="3:19" s="57" customFormat="1" ht="9" customHeight="1" x14ac:dyDescent="0.2">
      <c r="C5" s="66"/>
      <c r="D5" s="66"/>
      <c r="E5" s="66"/>
      <c r="F5" s="66"/>
      <c r="G5" s="66"/>
      <c r="H5" s="66"/>
      <c r="I5" s="66"/>
      <c r="J5" s="66"/>
      <c r="K5" s="66"/>
      <c r="L5" s="66"/>
      <c r="M5" s="66"/>
      <c r="N5" s="66"/>
      <c r="O5" s="66"/>
      <c r="P5" s="66"/>
      <c r="Q5" s="66"/>
      <c r="R5" s="66"/>
      <c r="S5" s="66"/>
    </row>
    <row r="6" spans="3:19" x14ac:dyDescent="0.2">
      <c r="C6" s="25"/>
      <c r="D6" s="25"/>
      <c r="E6" s="25"/>
      <c r="F6" s="25"/>
      <c r="G6" s="25"/>
      <c r="H6" s="25"/>
      <c r="I6" s="25"/>
      <c r="J6" s="25"/>
      <c r="K6" s="25"/>
      <c r="L6" s="25"/>
      <c r="M6" s="25"/>
      <c r="N6" s="25"/>
      <c r="O6" s="25"/>
      <c r="P6" s="25"/>
      <c r="Q6" s="25"/>
      <c r="R6" s="25"/>
      <c r="S6" s="25"/>
    </row>
    <row r="7" spans="3:19" x14ac:dyDescent="0.2">
      <c r="C7" s="25"/>
      <c r="D7" s="25"/>
      <c r="E7" s="25"/>
      <c r="F7" s="25"/>
      <c r="G7" s="25"/>
      <c r="H7" s="25"/>
      <c r="I7" s="25"/>
      <c r="J7" s="25"/>
      <c r="K7" s="25"/>
      <c r="L7" s="25"/>
      <c r="M7" s="25"/>
      <c r="N7" s="25"/>
      <c r="O7" s="25"/>
      <c r="P7" s="25"/>
      <c r="Q7" s="25"/>
      <c r="R7" s="25"/>
      <c r="S7" s="25"/>
    </row>
    <row r="8" spans="3:19" x14ac:dyDescent="0.2">
      <c r="C8" s="25"/>
      <c r="D8" s="25"/>
      <c r="E8" s="25"/>
      <c r="F8" s="25"/>
      <c r="G8" s="25"/>
      <c r="H8" s="25"/>
      <c r="I8" s="25"/>
      <c r="J8" s="25"/>
      <c r="K8" s="25"/>
      <c r="L8" s="25"/>
      <c r="M8" s="25"/>
      <c r="N8" s="25"/>
      <c r="O8" s="25"/>
      <c r="P8" s="25"/>
      <c r="Q8" s="25"/>
      <c r="R8" s="25"/>
      <c r="S8" s="25"/>
    </row>
    <row r="9" spans="3:19" ht="20.25" x14ac:dyDescent="0.3">
      <c r="C9" s="25"/>
      <c r="D9" s="73"/>
      <c r="E9" s="65">
        <v>4</v>
      </c>
      <c r="F9" s="649" t="s">
        <v>0</v>
      </c>
      <c r="G9" s="649"/>
      <c r="H9" s="649"/>
      <c r="I9" s="649"/>
      <c r="J9" s="73"/>
      <c r="K9" s="25"/>
      <c r="L9" s="25"/>
      <c r="M9" s="25"/>
      <c r="N9" s="25"/>
      <c r="O9" s="25"/>
      <c r="P9" s="25"/>
      <c r="Q9" s="25"/>
      <c r="R9" s="25"/>
      <c r="S9" s="25"/>
    </row>
    <row r="10" spans="3:19" x14ac:dyDescent="0.2">
      <c r="C10" s="25"/>
      <c r="D10" s="25"/>
      <c r="E10" s="25"/>
      <c r="F10" s="25"/>
      <c r="G10" s="25"/>
      <c r="H10" s="25"/>
      <c r="I10" s="25"/>
      <c r="J10" s="25"/>
      <c r="K10" s="25"/>
      <c r="L10" s="25"/>
      <c r="M10" s="25"/>
      <c r="N10" s="25"/>
      <c r="O10" s="25"/>
      <c r="P10" s="25"/>
      <c r="Q10" s="25"/>
      <c r="R10" s="25"/>
      <c r="S10" s="25"/>
    </row>
    <row r="11" spans="3:19" x14ac:dyDescent="0.2">
      <c r="C11" s="25"/>
      <c r="D11" s="25"/>
      <c r="E11" s="25"/>
      <c r="F11" s="25"/>
      <c r="G11" s="25"/>
      <c r="H11" s="25"/>
      <c r="I11" s="25"/>
      <c r="J11" s="25"/>
      <c r="K11" s="25"/>
      <c r="L11" s="25"/>
      <c r="M11" s="25"/>
      <c r="N11" s="25"/>
      <c r="O11" s="25"/>
      <c r="P11" s="25"/>
      <c r="Q11" s="25"/>
      <c r="R11" s="25"/>
      <c r="S11" s="25"/>
    </row>
    <row r="12" spans="3:19" x14ac:dyDescent="0.2">
      <c r="C12" s="25"/>
      <c r="D12" s="25"/>
      <c r="E12" s="25"/>
      <c r="F12" s="25"/>
      <c r="G12" s="25"/>
      <c r="H12" s="25"/>
      <c r="I12" s="25"/>
      <c r="J12" s="25"/>
      <c r="K12" s="25"/>
      <c r="L12" s="25"/>
      <c r="M12" s="25"/>
      <c r="N12" s="25"/>
      <c r="O12" s="25"/>
      <c r="P12" s="25"/>
      <c r="Q12" s="25"/>
      <c r="R12" s="25"/>
      <c r="S12" s="25"/>
    </row>
    <row r="13" spans="3:19" x14ac:dyDescent="0.2">
      <c r="C13" s="25"/>
      <c r="D13" s="25"/>
      <c r="E13" s="25"/>
      <c r="F13" s="25"/>
      <c r="G13" s="25"/>
      <c r="H13" s="25"/>
      <c r="I13" s="25"/>
      <c r="J13" s="25"/>
      <c r="K13" s="25"/>
      <c r="L13" s="25"/>
      <c r="M13" s="25"/>
      <c r="N13" s="25"/>
      <c r="O13" s="25"/>
      <c r="P13" s="25"/>
      <c r="Q13" s="25"/>
      <c r="R13" s="25"/>
      <c r="S13" s="25"/>
    </row>
    <row r="14" spans="3:19" x14ac:dyDescent="0.2">
      <c r="C14" s="25"/>
      <c r="D14" s="25"/>
      <c r="E14" s="25"/>
      <c r="F14" s="25"/>
      <c r="G14" s="25"/>
      <c r="H14" s="25"/>
      <c r="I14" s="25"/>
      <c r="J14" s="25"/>
      <c r="K14" s="25"/>
      <c r="L14" s="25"/>
      <c r="M14" s="25"/>
      <c r="N14" s="25"/>
      <c r="O14" s="25"/>
      <c r="P14" s="25"/>
      <c r="Q14" s="25"/>
      <c r="R14" s="25"/>
      <c r="S14" s="25"/>
    </row>
    <row r="15" spans="3:19" x14ac:dyDescent="0.2">
      <c r="C15" s="25"/>
      <c r="D15" s="25"/>
      <c r="E15" s="25"/>
      <c r="F15" s="25"/>
      <c r="G15" s="25"/>
      <c r="H15" s="25"/>
      <c r="I15" s="25"/>
      <c r="J15" s="25"/>
      <c r="K15" s="25"/>
      <c r="L15" s="25"/>
      <c r="M15" s="25"/>
      <c r="N15" s="25"/>
      <c r="O15" s="25"/>
      <c r="P15" s="25"/>
      <c r="Q15" s="25"/>
      <c r="R15" s="25"/>
      <c r="S15" s="25"/>
    </row>
    <row r="16" spans="3:19" x14ac:dyDescent="0.2">
      <c r="C16" s="25"/>
      <c r="D16" s="25"/>
      <c r="E16" s="25"/>
      <c r="F16" s="25"/>
      <c r="G16" s="25"/>
      <c r="H16" s="25"/>
      <c r="I16" s="25"/>
      <c r="J16" s="25"/>
      <c r="K16" s="25"/>
      <c r="L16" s="25"/>
      <c r="M16" s="25"/>
      <c r="N16" s="25"/>
      <c r="O16" s="25"/>
      <c r="P16" s="25"/>
      <c r="Q16" s="25"/>
      <c r="R16" s="25"/>
      <c r="S16" s="25"/>
    </row>
    <row r="17" spans="3:19" x14ac:dyDescent="0.2">
      <c r="C17" s="25"/>
      <c r="D17" s="25"/>
      <c r="E17" s="25"/>
      <c r="F17" s="25"/>
      <c r="G17" s="25"/>
      <c r="H17" s="25"/>
      <c r="I17" s="25"/>
      <c r="J17" s="25"/>
      <c r="K17" s="25"/>
      <c r="L17" s="25"/>
      <c r="M17" s="25"/>
      <c r="N17" s="25"/>
      <c r="O17" s="25"/>
      <c r="P17" s="25"/>
      <c r="Q17" s="25"/>
      <c r="R17" s="25"/>
      <c r="S17" s="25"/>
    </row>
    <row r="18" spans="3:19" x14ac:dyDescent="0.2">
      <c r="C18" s="25"/>
      <c r="D18" s="25"/>
      <c r="E18" s="25"/>
      <c r="F18" s="25"/>
      <c r="G18" s="25"/>
      <c r="H18" s="25"/>
      <c r="I18" s="25"/>
      <c r="J18" s="25"/>
      <c r="K18" s="25"/>
      <c r="L18" s="25"/>
      <c r="M18" s="25"/>
      <c r="N18" s="25"/>
      <c r="O18" s="25"/>
      <c r="P18" s="25"/>
      <c r="Q18" s="25"/>
      <c r="R18" s="25"/>
      <c r="S18" s="25"/>
    </row>
    <row r="19" spans="3:19" x14ac:dyDescent="0.2">
      <c r="C19" s="25"/>
      <c r="D19" s="25"/>
      <c r="E19" s="25"/>
      <c r="F19" s="25"/>
      <c r="G19" s="25"/>
      <c r="H19" s="25"/>
      <c r="I19" s="25"/>
      <c r="J19" s="25"/>
      <c r="K19" s="25"/>
      <c r="L19" s="25"/>
      <c r="M19" s="25"/>
      <c r="N19" s="25"/>
      <c r="O19" s="25"/>
      <c r="P19" s="25"/>
      <c r="Q19" s="25"/>
      <c r="R19" s="25"/>
      <c r="S19" s="25"/>
    </row>
    <row r="20" spans="3:19" x14ac:dyDescent="0.2">
      <c r="C20" s="25"/>
      <c r="D20" s="25"/>
      <c r="E20" s="25"/>
      <c r="F20" s="25"/>
      <c r="G20" s="25"/>
      <c r="H20" s="25"/>
      <c r="I20" s="25"/>
      <c r="J20" s="25"/>
      <c r="K20" s="25"/>
      <c r="L20" s="25"/>
      <c r="M20" s="25"/>
      <c r="N20" s="25"/>
      <c r="O20" s="25"/>
      <c r="P20" s="25"/>
      <c r="Q20" s="25"/>
      <c r="R20" s="25"/>
      <c r="S20" s="25"/>
    </row>
    <row r="21" spans="3:19" x14ac:dyDescent="0.2">
      <c r="C21" s="25"/>
      <c r="D21" s="25"/>
      <c r="E21" s="25"/>
      <c r="F21" s="25"/>
      <c r="G21" s="25"/>
      <c r="H21" s="25"/>
      <c r="I21" s="25"/>
      <c r="J21" s="25"/>
      <c r="K21" s="25"/>
      <c r="L21" s="25"/>
      <c r="M21" s="25"/>
      <c r="N21" s="25"/>
      <c r="O21" s="25"/>
      <c r="P21" s="25"/>
      <c r="Q21" s="25"/>
      <c r="R21" s="25"/>
      <c r="S21" s="25"/>
    </row>
    <row r="22" spans="3:19" x14ac:dyDescent="0.2">
      <c r="C22" s="25"/>
      <c r="D22" s="25"/>
      <c r="E22" s="25"/>
      <c r="F22" s="25"/>
      <c r="G22" s="25"/>
      <c r="H22" s="25"/>
      <c r="I22" s="25"/>
      <c r="J22" s="25"/>
      <c r="K22" s="25"/>
      <c r="L22" s="25"/>
      <c r="M22" s="25"/>
      <c r="N22" s="25"/>
      <c r="O22" s="25"/>
      <c r="P22" s="25"/>
      <c r="Q22" s="25"/>
      <c r="R22" s="25"/>
      <c r="S22" s="25"/>
    </row>
    <row r="23" spans="3:19" x14ac:dyDescent="0.2">
      <c r="C23" s="25"/>
      <c r="D23" s="25"/>
      <c r="E23" s="25"/>
      <c r="F23" s="25"/>
      <c r="G23" s="25"/>
      <c r="H23" s="25"/>
      <c r="I23" s="25"/>
      <c r="J23" s="25"/>
      <c r="K23" s="25"/>
      <c r="L23" s="25"/>
      <c r="M23" s="25"/>
      <c r="N23" s="25"/>
      <c r="O23" s="25"/>
      <c r="P23" s="25"/>
      <c r="Q23" s="25"/>
      <c r="R23" s="25"/>
      <c r="S23" s="25"/>
    </row>
    <row r="24" spans="3:19" x14ac:dyDescent="0.2">
      <c r="C24" s="25"/>
      <c r="D24" s="25"/>
      <c r="E24" s="25"/>
      <c r="F24" s="25"/>
      <c r="G24" s="25"/>
      <c r="H24" s="25"/>
      <c r="I24" s="25"/>
      <c r="J24" s="25"/>
      <c r="K24" s="25"/>
      <c r="L24" s="25"/>
      <c r="M24" s="25"/>
      <c r="N24" s="25"/>
      <c r="O24" s="25"/>
      <c r="P24" s="25"/>
      <c r="Q24" s="25"/>
      <c r="R24" s="25"/>
      <c r="S24" s="25"/>
    </row>
    <row r="25" spans="3:19" x14ac:dyDescent="0.2">
      <c r="C25" s="25"/>
      <c r="D25" s="25"/>
      <c r="E25" s="25"/>
      <c r="F25" s="25"/>
      <c r="G25" s="25"/>
      <c r="H25" s="25"/>
      <c r="I25" s="25"/>
      <c r="J25" s="25"/>
      <c r="K25" s="25"/>
      <c r="L25" s="25"/>
      <c r="M25" s="25"/>
      <c r="N25" s="25"/>
      <c r="O25" s="25"/>
      <c r="P25" s="25"/>
      <c r="Q25" s="25"/>
      <c r="R25" s="25"/>
      <c r="S25" s="25"/>
    </row>
    <row r="26" spans="3:19" x14ac:dyDescent="0.2">
      <c r="C26" s="25"/>
      <c r="D26" s="25"/>
      <c r="E26" s="25"/>
      <c r="F26" s="25"/>
      <c r="G26" s="25"/>
      <c r="H26" s="25"/>
      <c r="I26" s="25"/>
      <c r="J26" s="25"/>
      <c r="K26" s="25"/>
      <c r="L26" s="25"/>
      <c r="M26" s="25"/>
      <c r="N26" s="25"/>
      <c r="O26" s="25"/>
      <c r="P26" s="25"/>
      <c r="Q26" s="25"/>
      <c r="R26" s="25"/>
      <c r="S26" s="25"/>
    </row>
    <row r="27" spans="3:19" x14ac:dyDescent="0.2">
      <c r="C27" s="25"/>
      <c r="D27" s="25"/>
      <c r="E27" s="25"/>
      <c r="F27" s="25"/>
      <c r="G27" s="25"/>
      <c r="H27" s="25"/>
      <c r="I27" s="25"/>
      <c r="J27" s="25"/>
      <c r="K27" s="25"/>
      <c r="L27" s="25"/>
      <c r="M27" s="25"/>
      <c r="N27" s="25"/>
      <c r="O27" s="25"/>
      <c r="P27" s="25"/>
      <c r="Q27" s="25"/>
      <c r="R27" s="25"/>
      <c r="S27" s="25"/>
    </row>
    <row r="28" spans="3:19" x14ac:dyDescent="0.2">
      <c r="C28" s="25"/>
      <c r="D28" s="25"/>
      <c r="E28" s="25"/>
      <c r="F28" s="25"/>
      <c r="G28" s="25"/>
      <c r="H28" s="25"/>
      <c r="I28" s="25"/>
      <c r="J28" s="25"/>
      <c r="K28" s="25"/>
      <c r="L28" s="25"/>
      <c r="M28" s="25"/>
      <c r="N28" s="25"/>
      <c r="O28" s="25"/>
      <c r="P28" s="25"/>
      <c r="Q28" s="25"/>
      <c r="R28" s="25"/>
      <c r="S28" s="25"/>
    </row>
    <row r="29" spans="3:19" x14ac:dyDescent="0.2">
      <c r="C29" s="25"/>
      <c r="D29" s="25"/>
      <c r="E29" s="25"/>
      <c r="F29" s="25"/>
      <c r="G29" s="25"/>
      <c r="H29" s="25"/>
      <c r="I29" s="25"/>
      <c r="J29" s="25"/>
      <c r="K29" s="25"/>
      <c r="L29" s="25"/>
      <c r="M29" s="25"/>
      <c r="N29" s="25"/>
      <c r="O29" s="25"/>
      <c r="P29" s="25"/>
      <c r="Q29" s="25"/>
      <c r="R29" s="25"/>
      <c r="S29" s="25"/>
    </row>
    <row r="30" spans="3:19" x14ac:dyDescent="0.2">
      <c r="C30" s="25"/>
      <c r="D30" s="25"/>
      <c r="E30" s="25"/>
      <c r="F30" s="25"/>
      <c r="G30" s="25"/>
      <c r="H30" s="25"/>
      <c r="I30" s="25"/>
      <c r="J30" s="25"/>
      <c r="K30" s="25"/>
      <c r="L30" s="25"/>
      <c r="M30" s="25"/>
      <c r="N30" s="25"/>
      <c r="O30" s="25"/>
      <c r="P30" s="25"/>
      <c r="Q30" s="25"/>
      <c r="R30" s="25"/>
      <c r="S30" s="25"/>
    </row>
    <row r="31" spans="3:19" x14ac:dyDescent="0.2">
      <c r="C31" s="25"/>
      <c r="D31" s="25"/>
      <c r="E31" s="25"/>
      <c r="F31" s="25"/>
      <c r="G31" s="25"/>
      <c r="H31" s="25"/>
      <c r="I31" s="25"/>
      <c r="J31" s="25"/>
      <c r="K31" s="25"/>
      <c r="L31" s="25"/>
      <c r="M31" s="25"/>
      <c r="N31" s="25"/>
      <c r="O31" s="25"/>
      <c r="P31" s="25"/>
      <c r="Q31" s="25"/>
      <c r="R31" s="25"/>
      <c r="S31" s="25"/>
    </row>
    <row r="32" spans="3:19" x14ac:dyDescent="0.2">
      <c r="C32" s="25"/>
      <c r="D32" s="25"/>
      <c r="E32" s="25"/>
      <c r="F32" s="25"/>
      <c r="G32" s="25"/>
      <c r="H32" s="25"/>
      <c r="I32" s="25"/>
      <c r="J32" s="25"/>
      <c r="K32" s="25"/>
      <c r="L32" s="25"/>
      <c r="M32" s="25"/>
      <c r="N32" s="25"/>
      <c r="O32" s="25"/>
      <c r="P32" s="25"/>
      <c r="Q32" s="25"/>
      <c r="R32" s="25"/>
      <c r="S32" s="25"/>
    </row>
    <row r="33" spans="3:19" x14ac:dyDescent="0.2">
      <c r="C33" s="25"/>
      <c r="D33" s="25"/>
      <c r="E33" s="25"/>
      <c r="F33" s="25"/>
      <c r="G33" s="25"/>
      <c r="H33" s="25"/>
      <c r="I33" s="25"/>
      <c r="J33" s="25"/>
      <c r="K33" s="25"/>
      <c r="L33" s="25"/>
      <c r="M33" s="25"/>
      <c r="N33" s="25"/>
      <c r="O33" s="25"/>
      <c r="P33" s="25"/>
      <c r="Q33" s="25"/>
      <c r="R33" s="25"/>
      <c r="S33" s="25"/>
    </row>
    <row r="34" spans="3:19" x14ac:dyDescent="0.2">
      <c r="C34" s="25"/>
      <c r="D34" s="25"/>
      <c r="E34" s="25"/>
      <c r="F34" s="25"/>
      <c r="G34" s="25"/>
      <c r="H34" s="25"/>
      <c r="I34" s="25"/>
      <c r="J34" s="25"/>
      <c r="K34" s="25"/>
      <c r="L34" s="25"/>
      <c r="M34" s="25"/>
      <c r="N34" s="25"/>
      <c r="O34" s="25"/>
      <c r="P34" s="25"/>
      <c r="Q34" s="25"/>
      <c r="R34" s="25"/>
      <c r="S34" s="25"/>
    </row>
    <row r="35" spans="3:19" x14ac:dyDescent="0.2">
      <c r="C35" s="25"/>
      <c r="D35" s="25"/>
      <c r="E35" s="25"/>
      <c r="F35" s="25"/>
      <c r="G35" s="25"/>
      <c r="H35" s="25"/>
      <c r="I35" s="25"/>
      <c r="J35" s="25"/>
      <c r="K35" s="25"/>
      <c r="L35" s="25"/>
      <c r="M35" s="25"/>
      <c r="N35" s="25"/>
      <c r="O35" s="25"/>
      <c r="P35" s="25"/>
      <c r="Q35" s="25"/>
      <c r="R35" s="25"/>
      <c r="S35" s="25"/>
    </row>
    <row r="36" spans="3:19" x14ac:dyDescent="0.2">
      <c r="C36" s="25"/>
      <c r="D36" s="25"/>
      <c r="E36" s="25"/>
      <c r="F36" s="25"/>
      <c r="G36" s="25"/>
      <c r="H36" s="25"/>
      <c r="I36" s="25"/>
      <c r="J36" s="25"/>
      <c r="K36" s="25"/>
      <c r="L36" s="25"/>
      <c r="M36" s="25"/>
      <c r="N36" s="25"/>
      <c r="O36" s="25"/>
      <c r="P36" s="25"/>
      <c r="Q36" s="25"/>
      <c r="R36" s="25"/>
      <c r="S36" s="25"/>
    </row>
    <row r="37" spans="3:19" x14ac:dyDescent="0.2">
      <c r="C37" s="25"/>
      <c r="D37" s="25"/>
      <c r="E37" s="25"/>
      <c r="F37" s="25"/>
      <c r="G37" s="25"/>
      <c r="H37" s="25"/>
      <c r="I37" s="25"/>
      <c r="J37" s="25"/>
      <c r="K37" s="25"/>
      <c r="L37" s="25"/>
      <c r="M37" s="25"/>
      <c r="N37" s="25"/>
      <c r="O37" s="25"/>
      <c r="P37" s="25"/>
      <c r="Q37" s="25"/>
      <c r="R37" s="25"/>
      <c r="S37" s="25"/>
    </row>
    <row r="38" spans="3:19" x14ac:dyDescent="0.2">
      <c r="C38" s="25"/>
      <c r="D38" s="25"/>
      <c r="E38" s="25"/>
      <c r="F38" s="25"/>
      <c r="G38" s="25"/>
      <c r="H38" s="25"/>
      <c r="I38" s="25"/>
      <c r="J38" s="25"/>
      <c r="K38" s="25"/>
      <c r="L38" s="25"/>
      <c r="M38" s="25"/>
      <c r="N38" s="25"/>
      <c r="O38" s="25"/>
      <c r="P38" s="25"/>
      <c r="Q38" s="25"/>
      <c r="R38" s="25"/>
      <c r="S38" s="25"/>
    </row>
    <row r="39" spans="3:19" x14ac:dyDescent="0.2">
      <c r="C39" s="25"/>
      <c r="D39" s="25"/>
      <c r="E39" s="25"/>
      <c r="F39" s="25"/>
      <c r="G39" s="25"/>
      <c r="H39" s="25"/>
      <c r="I39" s="25"/>
      <c r="J39" s="25"/>
      <c r="K39" s="25"/>
      <c r="L39" s="25"/>
      <c r="M39" s="25"/>
      <c r="N39" s="25"/>
      <c r="O39" s="25"/>
      <c r="P39" s="25"/>
      <c r="Q39" s="25"/>
      <c r="R39" s="25"/>
      <c r="S39" s="25"/>
    </row>
    <row r="40" spans="3:19" x14ac:dyDescent="0.2">
      <c r="C40" s="25"/>
      <c r="D40" s="25"/>
      <c r="E40" s="25"/>
      <c r="F40" s="25"/>
      <c r="G40" s="25"/>
      <c r="H40" s="25"/>
      <c r="I40" s="25"/>
      <c r="J40" s="25"/>
      <c r="K40" s="25"/>
      <c r="L40" s="25"/>
      <c r="M40" s="25"/>
      <c r="N40" s="25"/>
      <c r="O40" s="25"/>
      <c r="P40" s="25"/>
      <c r="Q40" s="25"/>
      <c r="R40" s="25"/>
      <c r="S40" s="25"/>
    </row>
    <row r="41" spans="3:19" x14ac:dyDescent="0.2">
      <c r="C41" s="25"/>
      <c r="D41" s="25"/>
      <c r="E41" s="25"/>
      <c r="F41" s="25"/>
      <c r="G41" s="25"/>
      <c r="H41" s="25"/>
      <c r="I41" s="25"/>
      <c r="J41" s="25"/>
      <c r="K41" s="25"/>
      <c r="L41" s="25"/>
      <c r="M41" s="25"/>
      <c r="N41" s="25"/>
      <c r="O41" s="25"/>
      <c r="P41" s="25"/>
      <c r="Q41" s="25"/>
      <c r="R41" s="25"/>
      <c r="S41" s="25"/>
    </row>
    <row r="42" spans="3:19" x14ac:dyDescent="0.2">
      <c r="C42" s="25"/>
      <c r="D42" s="25"/>
      <c r="E42" s="25"/>
      <c r="F42" s="25"/>
      <c r="G42" s="25"/>
      <c r="H42" s="25"/>
      <c r="I42" s="25"/>
      <c r="J42" s="25"/>
      <c r="K42" s="25"/>
      <c r="L42" s="25"/>
      <c r="M42" s="25"/>
      <c r="N42" s="25"/>
      <c r="O42" s="25"/>
      <c r="P42" s="25"/>
      <c r="Q42" s="25"/>
      <c r="R42" s="25"/>
      <c r="S42" s="25"/>
    </row>
    <row r="43" spans="3:19" x14ac:dyDescent="0.2">
      <c r="C43" s="25"/>
      <c r="D43" s="25"/>
      <c r="E43" s="25"/>
      <c r="F43" s="25"/>
      <c r="G43" s="25"/>
      <c r="H43" s="25"/>
      <c r="I43" s="25"/>
      <c r="J43" s="25"/>
      <c r="K43" s="25"/>
      <c r="L43" s="25"/>
      <c r="M43" s="25"/>
      <c r="N43" s="25"/>
      <c r="O43" s="25"/>
      <c r="P43" s="25"/>
      <c r="Q43" s="25"/>
      <c r="R43" s="25"/>
      <c r="S43" s="25"/>
    </row>
    <row r="44" spans="3:19" x14ac:dyDescent="0.2">
      <c r="C44" s="25"/>
      <c r="D44" s="25"/>
      <c r="E44" s="25"/>
      <c r="F44" s="25"/>
      <c r="G44" s="25"/>
      <c r="H44" s="25"/>
      <c r="I44" s="25"/>
      <c r="J44" s="25"/>
      <c r="K44" s="25"/>
      <c r="L44" s="25"/>
      <c r="M44" s="25"/>
      <c r="N44" s="25"/>
      <c r="O44" s="25"/>
      <c r="P44" s="25"/>
      <c r="Q44" s="25"/>
      <c r="R44" s="25"/>
      <c r="S44" s="25"/>
    </row>
    <row r="45" spans="3:19" x14ac:dyDescent="0.2">
      <c r="C45" s="25"/>
      <c r="D45" s="25"/>
      <c r="E45" s="25"/>
      <c r="F45" s="25"/>
      <c r="G45" s="25"/>
      <c r="H45" s="25"/>
      <c r="I45" s="25"/>
      <c r="J45" s="25"/>
      <c r="K45" s="25"/>
      <c r="L45" s="25"/>
      <c r="M45" s="25"/>
      <c r="N45" s="25"/>
      <c r="O45" s="25"/>
      <c r="P45" s="25"/>
      <c r="Q45" s="25"/>
      <c r="R45" s="25"/>
      <c r="S45" s="25"/>
    </row>
    <row r="46" spans="3:19" x14ac:dyDescent="0.2">
      <c r="C46" s="25"/>
      <c r="D46" s="25"/>
      <c r="E46" s="25"/>
      <c r="F46" s="25"/>
      <c r="G46" s="25"/>
      <c r="H46" s="25"/>
      <c r="I46" s="25"/>
      <c r="J46" s="25"/>
      <c r="K46" s="25"/>
      <c r="L46" s="25"/>
      <c r="M46" s="25"/>
      <c r="N46" s="25"/>
      <c r="O46" s="25"/>
      <c r="P46" s="25"/>
      <c r="Q46" s="25"/>
      <c r="R46" s="25"/>
      <c r="S46" s="25"/>
    </row>
    <row r="47" spans="3:19" x14ac:dyDescent="0.2">
      <c r="C47" s="25"/>
      <c r="D47" s="25"/>
      <c r="E47" s="25"/>
      <c r="F47" s="25"/>
      <c r="G47" s="25"/>
      <c r="H47" s="25"/>
      <c r="I47" s="25"/>
      <c r="J47" s="25"/>
      <c r="K47" s="25"/>
      <c r="L47" s="25"/>
      <c r="M47" s="25"/>
      <c r="N47" s="25"/>
      <c r="O47" s="25"/>
      <c r="P47" s="25"/>
      <c r="Q47" s="25"/>
      <c r="R47" s="25"/>
      <c r="S47" s="25"/>
    </row>
    <row r="48" spans="3:19" x14ac:dyDescent="0.2">
      <c r="C48" s="25"/>
      <c r="D48" s="25"/>
      <c r="E48" s="25"/>
      <c r="F48" s="25"/>
      <c r="G48" s="25"/>
      <c r="H48" s="25"/>
      <c r="I48" s="25"/>
      <c r="J48" s="25"/>
      <c r="K48" s="25"/>
      <c r="L48" s="25"/>
      <c r="M48" s="25"/>
      <c r="N48" s="25"/>
      <c r="O48" s="25"/>
      <c r="P48" s="25"/>
      <c r="Q48" s="25"/>
      <c r="R48" s="25"/>
      <c r="S48" s="25"/>
    </row>
    <row r="49" spans="3:19" x14ac:dyDescent="0.2">
      <c r="C49" s="25"/>
      <c r="D49" s="25"/>
      <c r="E49" s="25"/>
      <c r="F49" s="25"/>
      <c r="G49" s="25"/>
      <c r="H49" s="25"/>
      <c r="I49" s="25"/>
      <c r="J49" s="25"/>
      <c r="K49" s="25"/>
      <c r="L49" s="25"/>
      <c r="M49" s="25"/>
      <c r="N49" s="25"/>
      <c r="O49" s="25"/>
      <c r="P49" s="25"/>
      <c r="Q49" s="25"/>
      <c r="R49" s="25"/>
      <c r="S49" s="25"/>
    </row>
    <row r="50" spans="3:19" x14ac:dyDescent="0.2">
      <c r="C50" s="25"/>
      <c r="D50" s="25"/>
      <c r="E50" s="25"/>
      <c r="F50" s="25"/>
      <c r="G50" s="25"/>
      <c r="H50" s="25"/>
      <c r="I50" s="25"/>
      <c r="J50" s="25"/>
      <c r="K50" s="25"/>
      <c r="L50" s="25"/>
      <c r="M50" s="25"/>
      <c r="N50" s="25"/>
      <c r="O50" s="25"/>
      <c r="P50" s="25"/>
      <c r="Q50" s="25"/>
      <c r="R50" s="25"/>
      <c r="S50" s="25"/>
    </row>
    <row r="51" spans="3:19" x14ac:dyDescent="0.2">
      <c r="C51" s="25"/>
      <c r="D51" s="25"/>
      <c r="E51" s="25"/>
      <c r="F51" s="25"/>
      <c r="G51" s="25"/>
      <c r="H51" s="25"/>
      <c r="I51" s="25"/>
      <c r="J51" s="25"/>
      <c r="K51" s="25"/>
      <c r="L51" s="25"/>
      <c r="M51" s="25"/>
      <c r="N51" s="25"/>
      <c r="O51" s="25"/>
      <c r="P51" s="25"/>
      <c r="Q51" s="25"/>
      <c r="R51" s="25"/>
      <c r="S51" s="25"/>
    </row>
    <row r="52" spans="3:19" x14ac:dyDescent="0.2">
      <c r="C52" s="25"/>
      <c r="D52" s="25"/>
      <c r="E52" s="25"/>
      <c r="F52" s="25"/>
      <c r="G52" s="25"/>
      <c r="H52" s="25"/>
      <c r="I52" s="25"/>
      <c r="J52" s="25"/>
      <c r="K52" s="25"/>
      <c r="L52" s="25"/>
      <c r="M52" s="25"/>
      <c r="N52" s="25"/>
      <c r="O52" s="25"/>
      <c r="P52" s="25"/>
      <c r="Q52" s="25"/>
      <c r="R52" s="25"/>
      <c r="S52" s="25"/>
    </row>
    <row r="53" spans="3:19" x14ac:dyDescent="0.2">
      <c r="C53" s="25"/>
      <c r="D53" s="25"/>
      <c r="E53" s="25"/>
      <c r="F53" s="25"/>
      <c r="G53" s="25"/>
      <c r="H53" s="25"/>
      <c r="I53" s="25"/>
      <c r="J53" s="25"/>
      <c r="K53" s="25"/>
      <c r="L53" s="25"/>
      <c r="M53" s="25"/>
      <c r="N53" s="25"/>
      <c r="O53" s="25"/>
      <c r="P53" s="25"/>
      <c r="Q53" s="25"/>
      <c r="R53" s="25"/>
      <c r="S53" s="25"/>
    </row>
    <row r="54" spans="3:19" x14ac:dyDescent="0.2">
      <c r="C54" s="25"/>
      <c r="D54" s="25"/>
      <c r="E54" s="25"/>
      <c r="F54" s="25"/>
      <c r="G54" s="25"/>
      <c r="H54" s="25"/>
      <c r="I54" s="25"/>
      <c r="J54" s="25"/>
      <c r="K54" s="25"/>
      <c r="L54" s="25"/>
      <c r="M54" s="25"/>
      <c r="N54" s="25"/>
      <c r="O54" s="25"/>
      <c r="P54" s="25"/>
      <c r="Q54" s="25"/>
      <c r="R54" s="25"/>
      <c r="S54" s="25"/>
    </row>
    <row r="55" spans="3:19" x14ac:dyDescent="0.2">
      <c r="C55" s="25"/>
      <c r="D55" s="25"/>
      <c r="E55" s="25"/>
      <c r="F55" s="25"/>
      <c r="G55" s="25"/>
      <c r="H55" s="25"/>
      <c r="I55" s="25"/>
      <c r="J55" s="25"/>
      <c r="K55" s="25"/>
      <c r="L55" s="25"/>
      <c r="M55" s="25"/>
      <c r="N55" s="25"/>
      <c r="O55" s="25"/>
      <c r="P55" s="25"/>
      <c r="Q55" s="25"/>
      <c r="R55" s="25"/>
      <c r="S55" s="25"/>
    </row>
    <row r="56" spans="3:19" x14ac:dyDescent="0.2">
      <c r="C56" s="25"/>
      <c r="D56" s="25"/>
      <c r="E56" s="25"/>
      <c r="F56" s="25"/>
      <c r="G56" s="25"/>
      <c r="H56" s="25"/>
      <c r="I56" s="25"/>
      <c r="J56" s="25"/>
      <c r="K56" s="25"/>
      <c r="L56" s="25"/>
      <c r="M56" s="25"/>
      <c r="N56" s="25"/>
      <c r="O56" s="25"/>
      <c r="P56" s="25"/>
      <c r="Q56" s="25"/>
      <c r="R56" s="25"/>
      <c r="S56" s="25"/>
    </row>
    <row r="57" spans="3:19" x14ac:dyDescent="0.2">
      <c r="C57" s="25"/>
      <c r="D57" s="25"/>
      <c r="E57" s="25"/>
      <c r="F57" s="25"/>
      <c r="G57" s="25"/>
      <c r="H57" s="25"/>
      <c r="I57" s="25"/>
      <c r="J57" s="25"/>
      <c r="K57" s="25"/>
      <c r="L57" s="25"/>
      <c r="M57" s="25"/>
      <c r="N57" s="25"/>
      <c r="O57" s="25"/>
      <c r="P57" s="25"/>
      <c r="Q57" s="25"/>
      <c r="R57" s="25"/>
      <c r="S57" s="25"/>
    </row>
    <row r="58" spans="3:19" s="57" customFormat="1" ht="9" customHeight="1" x14ac:dyDescent="0.2">
      <c r="C58" s="66"/>
      <c r="D58" s="66"/>
      <c r="E58" s="66"/>
      <c r="F58" s="66"/>
      <c r="G58" s="66"/>
      <c r="H58" s="66"/>
      <c r="I58" s="66"/>
      <c r="J58" s="66"/>
      <c r="K58" s="66"/>
      <c r="L58" s="66"/>
      <c r="M58" s="66"/>
      <c r="N58" s="66"/>
      <c r="O58" s="66"/>
      <c r="P58" s="66"/>
      <c r="Q58" s="66"/>
      <c r="R58" s="66"/>
      <c r="S58" s="66"/>
    </row>
    <row r="59" spans="3:19" x14ac:dyDescent="0.2">
      <c r="C59" s="648">
        <v>21</v>
      </c>
      <c r="D59" s="648"/>
      <c r="E59" s="648"/>
      <c r="F59" s="648"/>
      <c r="G59" s="648"/>
      <c r="H59" s="648"/>
      <c r="I59" s="648"/>
      <c r="J59" s="648"/>
      <c r="K59" s="648"/>
      <c r="L59" s="25"/>
      <c r="M59" s="25"/>
      <c r="N59" s="25"/>
      <c r="O59" s="25"/>
      <c r="P59" s="25"/>
      <c r="Q59" s="25"/>
      <c r="R59" s="25"/>
      <c r="S59" s="25"/>
    </row>
    <row r="60" spans="3:19" x14ac:dyDescent="0.2">
      <c r="C60" s="25"/>
      <c r="D60" s="25"/>
      <c r="E60" s="25"/>
      <c r="F60" s="25"/>
      <c r="G60" s="25"/>
      <c r="H60" s="25"/>
      <c r="I60" s="25"/>
      <c r="J60" s="25"/>
      <c r="K60" s="25"/>
      <c r="L60" s="25"/>
      <c r="M60" s="25"/>
      <c r="N60" s="25"/>
      <c r="O60" s="25"/>
      <c r="P60" s="25"/>
      <c r="Q60" s="25"/>
      <c r="R60" s="25"/>
      <c r="S60" s="25"/>
    </row>
    <row r="61" spans="3:19" x14ac:dyDescent="0.2">
      <c r="C61" s="25"/>
      <c r="D61" s="25"/>
      <c r="E61" s="25"/>
      <c r="F61" s="25"/>
      <c r="G61" s="25"/>
      <c r="H61" s="25"/>
      <c r="I61" s="25"/>
      <c r="J61" s="25"/>
      <c r="K61" s="25"/>
      <c r="L61" s="25"/>
      <c r="M61" s="25"/>
      <c r="N61" s="25"/>
      <c r="O61" s="25"/>
      <c r="P61" s="25"/>
      <c r="Q61" s="25"/>
      <c r="R61" s="25"/>
      <c r="S61" s="25"/>
    </row>
    <row r="62" spans="3:19" x14ac:dyDescent="0.2">
      <c r="C62" s="25"/>
      <c r="D62" s="25"/>
      <c r="E62" s="25"/>
      <c r="F62" s="25"/>
      <c r="G62" s="25"/>
      <c r="H62" s="25"/>
      <c r="I62" s="25"/>
      <c r="J62" s="25"/>
      <c r="K62" s="25"/>
      <c r="L62" s="25"/>
      <c r="M62" s="25"/>
      <c r="N62" s="25"/>
      <c r="O62" s="25"/>
      <c r="P62" s="25"/>
      <c r="Q62" s="25"/>
      <c r="R62" s="25"/>
      <c r="S62" s="25"/>
    </row>
    <row r="63" spans="3:19" x14ac:dyDescent="0.2">
      <c r="C63" s="25"/>
      <c r="D63" s="25"/>
      <c r="E63" s="25"/>
      <c r="F63" s="25"/>
      <c r="G63" s="25"/>
      <c r="H63" s="25"/>
      <c r="I63" s="25"/>
      <c r="J63" s="25"/>
      <c r="K63" s="25"/>
      <c r="L63" s="25"/>
      <c r="M63" s="25"/>
      <c r="N63" s="25"/>
      <c r="O63" s="25"/>
      <c r="P63" s="25"/>
      <c r="Q63" s="25"/>
      <c r="R63" s="25"/>
      <c r="S63" s="25"/>
    </row>
    <row r="64" spans="3:19" x14ac:dyDescent="0.2">
      <c r="C64" s="25"/>
      <c r="D64" s="25"/>
      <c r="E64" s="25"/>
      <c r="F64" s="25"/>
      <c r="G64" s="25"/>
      <c r="H64" s="25"/>
      <c r="I64" s="25"/>
      <c r="J64" s="25"/>
      <c r="K64" s="25"/>
      <c r="L64" s="25"/>
      <c r="M64" s="25"/>
      <c r="N64" s="25"/>
      <c r="O64" s="25"/>
      <c r="P64" s="25"/>
      <c r="Q64" s="25"/>
      <c r="R64" s="25"/>
      <c r="S64" s="25"/>
    </row>
    <row r="65" spans="3:19" x14ac:dyDescent="0.2">
      <c r="C65" s="25"/>
      <c r="D65" s="25"/>
      <c r="E65" s="25"/>
      <c r="F65" s="25"/>
      <c r="G65" s="25"/>
      <c r="H65" s="25"/>
      <c r="I65" s="25"/>
      <c r="J65" s="25"/>
      <c r="K65" s="25"/>
      <c r="L65" s="25"/>
      <c r="M65" s="25"/>
      <c r="N65" s="25"/>
      <c r="O65" s="25"/>
      <c r="P65" s="25"/>
      <c r="Q65" s="25"/>
      <c r="R65" s="25"/>
      <c r="S65" s="25"/>
    </row>
    <row r="66" spans="3:19" x14ac:dyDescent="0.2">
      <c r="C66" s="25"/>
      <c r="D66" s="25"/>
      <c r="E66" s="25"/>
      <c r="F66" s="25"/>
      <c r="G66" s="25"/>
      <c r="H66" s="25"/>
      <c r="I66" s="25"/>
      <c r="J66" s="25"/>
      <c r="K66" s="25"/>
      <c r="L66" s="25"/>
      <c r="M66" s="25"/>
      <c r="N66" s="25"/>
      <c r="O66" s="25"/>
      <c r="P66" s="25"/>
      <c r="Q66" s="25"/>
      <c r="R66" s="25"/>
      <c r="S66" s="25"/>
    </row>
    <row r="67" spans="3:19" x14ac:dyDescent="0.2">
      <c r="C67" s="25"/>
      <c r="D67" s="25"/>
      <c r="E67" s="25"/>
      <c r="F67" s="25"/>
      <c r="G67" s="25"/>
      <c r="H67" s="25"/>
      <c r="I67" s="25"/>
      <c r="J67" s="25"/>
      <c r="K67" s="25"/>
      <c r="L67" s="25"/>
      <c r="M67" s="25"/>
      <c r="N67" s="25"/>
      <c r="O67" s="25"/>
      <c r="P67" s="25"/>
      <c r="Q67" s="25"/>
      <c r="R67" s="25"/>
      <c r="S67" s="25"/>
    </row>
    <row r="68" spans="3:19" x14ac:dyDescent="0.2">
      <c r="C68" s="25"/>
      <c r="D68" s="25"/>
      <c r="E68" s="25"/>
      <c r="F68" s="25"/>
      <c r="G68" s="25"/>
      <c r="H68" s="25"/>
      <c r="I68" s="25"/>
      <c r="J68" s="25"/>
      <c r="K68" s="25"/>
      <c r="L68" s="25"/>
      <c r="M68" s="25"/>
      <c r="N68" s="25"/>
      <c r="O68" s="25"/>
      <c r="P68" s="25"/>
      <c r="Q68" s="25"/>
      <c r="R68" s="25"/>
      <c r="S68" s="25"/>
    </row>
    <row r="69" spans="3:19" x14ac:dyDescent="0.2">
      <c r="C69" s="25"/>
      <c r="D69" s="25"/>
      <c r="E69" s="25"/>
      <c r="F69" s="25"/>
      <c r="G69" s="25"/>
      <c r="H69" s="25"/>
      <c r="I69" s="25"/>
      <c r="J69" s="25"/>
      <c r="K69" s="25"/>
      <c r="L69" s="25"/>
      <c r="M69" s="25"/>
      <c r="N69" s="25"/>
      <c r="O69" s="25"/>
      <c r="P69" s="25"/>
      <c r="Q69" s="25"/>
      <c r="R69" s="25"/>
      <c r="S69" s="25"/>
    </row>
    <row r="70" spans="3:19" x14ac:dyDescent="0.2">
      <c r="C70" s="25"/>
      <c r="D70" s="25"/>
      <c r="E70" s="25"/>
      <c r="F70" s="25"/>
      <c r="G70" s="25"/>
      <c r="H70" s="25"/>
      <c r="I70" s="25"/>
      <c r="J70" s="25"/>
      <c r="K70" s="25"/>
      <c r="L70" s="25"/>
      <c r="M70" s="25"/>
      <c r="N70" s="25"/>
      <c r="O70" s="25"/>
      <c r="P70" s="25"/>
      <c r="Q70" s="25"/>
      <c r="R70" s="25"/>
      <c r="S70" s="25"/>
    </row>
    <row r="71" spans="3:19" x14ac:dyDescent="0.2">
      <c r="C71" s="25"/>
      <c r="D71" s="25"/>
      <c r="E71" s="25"/>
      <c r="F71" s="25"/>
      <c r="G71" s="25"/>
      <c r="H71" s="25"/>
      <c r="I71" s="25"/>
      <c r="J71" s="25"/>
      <c r="K71" s="25"/>
      <c r="L71" s="25"/>
      <c r="M71" s="25"/>
      <c r="N71" s="25"/>
      <c r="O71" s="25"/>
      <c r="P71" s="25"/>
      <c r="Q71" s="25"/>
      <c r="R71" s="25"/>
      <c r="S71" s="25"/>
    </row>
    <row r="72" spans="3:19" x14ac:dyDescent="0.2">
      <c r="C72" s="25"/>
      <c r="D72" s="25"/>
      <c r="E72" s="25"/>
      <c r="F72" s="25"/>
      <c r="G72" s="25"/>
      <c r="H72" s="25"/>
      <c r="I72" s="25"/>
      <c r="J72" s="25"/>
      <c r="K72" s="25"/>
      <c r="L72" s="25"/>
      <c r="M72" s="25"/>
      <c r="N72" s="25"/>
      <c r="O72" s="25"/>
      <c r="P72" s="25"/>
      <c r="Q72" s="25"/>
      <c r="R72" s="25"/>
      <c r="S72" s="25"/>
    </row>
    <row r="73" spans="3:19" x14ac:dyDescent="0.2">
      <c r="C73" s="25"/>
      <c r="D73" s="25"/>
      <c r="E73" s="25"/>
      <c r="F73" s="25"/>
      <c r="G73" s="25"/>
      <c r="H73" s="25"/>
      <c r="I73" s="25"/>
      <c r="J73" s="25"/>
      <c r="K73" s="25"/>
      <c r="L73" s="25"/>
      <c r="M73" s="25"/>
      <c r="N73" s="25"/>
      <c r="O73" s="25"/>
      <c r="P73" s="25"/>
      <c r="Q73" s="25"/>
      <c r="R73" s="25"/>
      <c r="S73" s="25"/>
    </row>
    <row r="74" spans="3:19" x14ac:dyDescent="0.2">
      <c r="C74" s="25"/>
      <c r="D74" s="25"/>
      <c r="E74" s="25"/>
      <c r="F74" s="25"/>
      <c r="G74" s="25"/>
      <c r="H74" s="25"/>
      <c r="I74" s="25"/>
      <c r="J74" s="25"/>
      <c r="K74" s="25"/>
      <c r="L74" s="25"/>
      <c r="M74" s="25"/>
      <c r="N74" s="25"/>
      <c r="O74" s="25"/>
      <c r="P74" s="25"/>
      <c r="Q74" s="25"/>
      <c r="R74" s="25"/>
      <c r="S74" s="25"/>
    </row>
    <row r="75" spans="3:19" x14ac:dyDescent="0.2">
      <c r="C75" s="25"/>
      <c r="D75" s="25"/>
      <c r="E75" s="25"/>
      <c r="F75" s="25"/>
      <c r="G75" s="25"/>
      <c r="H75" s="25"/>
      <c r="I75" s="25"/>
      <c r="J75" s="25"/>
      <c r="K75" s="25"/>
      <c r="L75" s="25"/>
      <c r="M75" s="25"/>
      <c r="N75" s="25"/>
      <c r="O75" s="25"/>
      <c r="P75" s="25"/>
      <c r="Q75" s="25"/>
      <c r="R75" s="25"/>
      <c r="S75" s="25"/>
    </row>
    <row r="76" spans="3:19" x14ac:dyDescent="0.2">
      <c r="C76" s="25"/>
      <c r="D76" s="25"/>
      <c r="E76" s="25"/>
      <c r="F76" s="25"/>
      <c r="G76" s="25"/>
      <c r="H76" s="25"/>
      <c r="I76" s="25"/>
      <c r="J76" s="25"/>
      <c r="K76" s="25"/>
      <c r="L76" s="25"/>
      <c r="M76" s="25"/>
      <c r="N76" s="25"/>
      <c r="O76" s="25"/>
      <c r="P76" s="25"/>
      <c r="Q76" s="25"/>
      <c r="R76" s="25"/>
      <c r="S76" s="25"/>
    </row>
    <row r="77" spans="3:19" x14ac:dyDescent="0.2">
      <c r="C77" s="25"/>
      <c r="D77" s="25"/>
      <c r="E77" s="25"/>
      <c r="F77" s="25"/>
      <c r="G77" s="25"/>
      <c r="H77" s="25"/>
      <c r="I77" s="25"/>
      <c r="J77" s="25"/>
      <c r="K77" s="25"/>
      <c r="L77" s="25"/>
      <c r="M77" s="25"/>
      <c r="N77" s="25"/>
      <c r="O77" s="25"/>
      <c r="P77" s="25"/>
      <c r="Q77" s="25"/>
      <c r="R77" s="25"/>
      <c r="S77" s="25"/>
    </row>
    <row r="78" spans="3:19" x14ac:dyDescent="0.2">
      <c r="C78" s="25"/>
      <c r="D78" s="25"/>
      <c r="E78" s="25"/>
      <c r="F78" s="25"/>
      <c r="G78" s="25"/>
      <c r="H78" s="25"/>
      <c r="I78" s="25"/>
      <c r="J78" s="25"/>
      <c r="K78" s="25"/>
      <c r="L78" s="25"/>
      <c r="M78" s="25"/>
      <c r="N78" s="25"/>
      <c r="O78" s="25"/>
      <c r="P78" s="25"/>
      <c r="Q78" s="25"/>
      <c r="R78" s="25"/>
      <c r="S78" s="25"/>
    </row>
    <row r="79" spans="3:19" x14ac:dyDescent="0.2">
      <c r="C79" s="25"/>
      <c r="D79" s="25"/>
      <c r="E79" s="25"/>
      <c r="F79" s="25"/>
      <c r="G79" s="25"/>
      <c r="H79" s="25"/>
      <c r="I79" s="25"/>
      <c r="J79" s="25"/>
      <c r="K79" s="25"/>
      <c r="L79" s="25"/>
      <c r="M79" s="25"/>
      <c r="N79" s="25"/>
      <c r="O79" s="25"/>
      <c r="P79" s="25"/>
      <c r="Q79" s="25"/>
      <c r="R79" s="25"/>
      <c r="S79" s="25"/>
    </row>
    <row r="80" spans="3:19" x14ac:dyDescent="0.2">
      <c r="C80" s="25"/>
      <c r="D80" s="25"/>
      <c r="E80" s="25"/>
      <c r="F80" s="25"/>
      <c r="G80" s="25"/>
      <c r="H80" s="25"/>
      <c r="I80" s="25"/>
      <c r="J80" s="25"/>
      <c r="K80" s="25"/>
      <c r="L80" s="25"/>
      <c r="M80" s="25"/>
      <c r="N80" s="25"/>
      <c r="O80" s="25"/>
      <c r="P80" s="25"/>
      <c r="Q80" s="25"/>
      <c r="R80" s="25"/>
      <c r="S80" s="25"/>
    </row>
    <row r="81" spans="3:19" x14ac:dyDescent="0.2">
      <c r="C81" s="25"/>
      <c r="D81" s="25"/>
      <c r="E81" s="25"/>
      <c r="F81" s="25"/>
      <c r="G81" s="25"/>
      <c r="H81" s="25"/>
      <c r="I81" s="25"/>
      <c r="J81" s="25"/>
      <c r="K81" s="25"/>
      <c r="L81" s="25"/>
      <c r="M81" s="25"/>
      <c r="N81" s="25"/>
      <c r="O81" s="25"/>
      <c r="P81" s="25"/>
      <c r="Q81" s="25"/>
      <c r="R81" s="25"/>
      <c r="S81" s="25"/>
    </row>
    <row r="82" spans="3:19" x14ac:dyDescent="0.2">
      <c r="C82" s="25"/>
      <c r="D82" s="25"/>
      <c r="E82" s="25"/>
      <c r="F82" s="25"/>
      <c r="G82" s="25"/>
      <c r="H82" s="25"/>
      <c r="I82" s="25"/>
      <c r="J82" s="25"/>
      <c r="K82" s="25"/>
      <c r="L82" s="25"/>
      <c r="M82" s="25"/>
      <c r="N82" s="25"/>
      <c r="O82" s="25"/>
      <c r="P82" s="25"/>
      <c r="Q82" s="25"/>
      <c r="R82" s="25"/>
      <c r="S82" s="25"/>
    </row>
    <row r="83" spans="3:19" x14ac:dyDescent="0.2">
      <c r="C83" s="25"/>
      <c r="D83" s="25"/>
      <c r="E83" s="25"/>
      <c r="F83" s="25"/>
      <c r="G83" s="25"/>
      <c r="H83" s="25"/>
      <c r="I83" s="25"/>
      <c r="J83" s="25"/>
      <c r="K83" s="25"/>
      <c r="L83" s="25"/>
      <c r="M83" s="25"/>
      <c r="N83" s="25"/>
      <c r="O83" s="25"/>
      <c r="P83" s="25"/>
      <c r="Q83" s="25"/>
      <c r="R83" s="25"/>
      <c r="S83" s="25"/>
    </row>
    <row r="84" spans="3:19" x14ac:dyDescent="0.2">
      <c r="C84" s="25"/>
      <c r="D84" s="25"/>
      <c r="E84" s="25"/>
      <c r="F84" s="25"/>
      <c r="G84" s="25"/>
      <c r="H84" s="25"/>
      <c r="I84" s="25"/>
      <c r="J84" s="25"/>
      <c r="K84" s="25"/>
      <c r="L84" s="25"/>
      <c r="M84" s="25"/>
      <c r="N84" s="25"/>
      <c r="O84" s="25"/>
      <c r="P84" s="25"/>
      <c r="Q84" s="25"/>
      <c r="R84" s="25"/>
      <c r="S84" s="25"/>
    </row>
    <row r="85" spans="3:19" x14ac:dyDescent="0.2">
      <c r="C85" s="25"/>
      <c r="D85" s="25"/>
      <c r="E85" s="25"/>
      <c r="F85" s="25"/>
      <c r="G85" s="25"/>
      <c r="H85" s="25"/>
      <c r="I85" s="25"/>
      <c r="J85" s="25"/>
      <c r="K85" s="25"/>
      <c r="L85" s="25"/>
      <c r="M85" s="25"/>
      <c r="N85" s="25"/>
      <c r="O85" s="25"/>
      <c r="P85" s="25"/>
      <c r="Q85" s="25"/>
      <c r="R85" s="25"/>
      <c r="S85" s="25"/>
    </row>
    <row r="86" spans="3:19" x14ac:dyDescent="0.2">
      <c r="C86" s="25"/>
      <c r="D86" s="25"/>
      <c r="E86" s="25"/>
      <c r="F86" s="25"/>
      <c r="G86" s="25"/>
      <c r="H86" s="25"/>
      <c r="I86" s="25"/>
      <c r="J86" s="25"/>
      <c r="K86" s="25"/>
      <c r="L86" s="25"/>
      <c r="M86" s="25"/>
      <c r="N86" s="25"/>
      <c r="O86" s="25"/>
      <c r="P86" s="25"/>
      <c r="Q86" s="25"/>
      <c r="R86" s="25"/>
      <c r="S86" s="25"/>
    </row>
    <row r="87" spans="3:19" x14ac:dyDescent="0.2">
      <c r="C87" s="25"/>
      <c r="D87" s="25"/>
      <c r="E87" s="25"/>
      <c r="F87" s="25"/>
      <c r="G87" s="25"/>
      <c r="H87" s="25"/>
      <c r="I87" s="25"/>
      <c r="J87" s="25"/>
      <c r="K87" s="25"/>
      <c r="L87" s="25"/>
      <c r="M87" s="25"/>
      <c r="N87" s="25"/>
      <c r="O87" s="25"/>
      <c r="P87" s="25"/>
      <c r="Q87" s="25"/>
      <c r="R87" s="25"/>
      <c r="S87" s="25"/>
    </row>
    <row r="88" spans="3:19" x14ac:dyDescent="0.2">
      <c r="C88" s="25"/>
      <c r="D88" s="25"/>
      <c r="E88" s="25"/>
      <c r="F88" s="25"/>
      <c r="G88" s="25"/>
      <c r="H88" s="25"/>
      <c r="I88" s="25"/>
      <c r="J88" s="25"/>
      <c r="K88" s="25"/>
      <c r="L88" s="25"/>
      <c r="M88" s="25"/>
      <c r="N88" s="25"/>
      <c r="O88" s="25"/>
      <c r="P88" s="25"/>
      <c r="Q88" s="25"/>
      <c r="R88" s="25"/>
      <c r="S88" s="25"/>
    </row>
    <row r="89" spans="3:19" x14ac:dyDescent="0.2">
      <c r="C89" s="25"/>
      <c r="D89" s="25"/>
      <c r="E89" s="25"/>
      <c r="F89" s="25"/>
      <c r="G89" s="25"/>
      <c r="H89" s="25"/>
      <c r="I89" s="25"/>
      <c r="J89" s="25"/>
      <c r="K89" s="25"/>
      <c r="L89" s="25"/>
      <c r="M89" s="25"/>
      <c r="N89" s="25"/>
      <c r="O89" s="25"/>
      <c r="P89" s="25"/>
      <c r="Q89" s="25"/>
      <c r="R89" s="25"/>
      <c r="S89" s="25"/>
    </row>
    <row r="90" spans="3:19" x14ac:dyDescent="0.2">
      <c r="C90" s="25"/>
      <c r="D90" s="25"/>
      <c r="E90" s="25"/>
      <c r="F90" s="25"/>
      <c r="G90" s="648">
        <v>21</v>
      </c>
      <c r="H90" s="648"/>
      <c r="I90" s="648"/>
      <c r="J90" s="648"/>
      <c r="K90" s="648"/>
      <c r="L90" s="648"/>
      <c r="M90" s="648"/>
      <c r="N90" s="648"/>
      <c r="O90" s="648"/>
      <c r="P90" s="25"/>
      <c r="Q90" s="25"/>
      <c r="R90" s="25"/>
      <c r="S90" s="25"/>
    </row>
    <row r="91" spans="3:19" x14ac:dyDescent="0.2">
      <c r="C91" s="25"/>
      <c r="D91" s="25"/>
      <c r="E91" s="25"/>
      <c r="F91" s="25"/>
      <c r="G91" s="25"/>
      <c r="H91" s="25"/>
      <c r="I91" s="25"/>
      <c r="J91" s="25"/>
      <c r="K91" s="25"/>
      <c r="L91" s="25"/>
      <c r="M91" s="25"/>
      <c r="N91" s="25"/>
      <c r="O91" s="25"/>
      <c r="P91" s="25"/>
      <c r="Q91" s="25"/>
      <c r="R91" s="25"/>
      <c r="S91" s="25"/>
    </row>
    <row r="92" spans="3:19" x14ac:dyDescent="0.2">
      <c r="C92" s="25"/>
      <c r="D92" s="25"/>
      <c r="E92" s="25"/>
      <c r="F92" s="25"/>
      <c r="G92" s="25"/>
      <c r="H92" s="25"/>
      <c r="I92" s="25"/>
      <c r="J92" s="25"/>
      <c r="K92" s="25"/>
      <c r="L92" s="25"/>
      <c r="M92" s="25"/>
      <c r="N92" s="25"/>
      <c r="O92" s="25"/>
      <c r="P92" s="25"/>
      <c r="Q92" s="25"/>
      <c r="R92" s="25"/>
      <c r="S92" s="25"/>
    </row>
    <row r="93" spans="3:19" x14ac:dyDescent="0.2">
      <c r="C93" s="25"/>
      <c r="D93" s="25"/>
      <c r="E93" s="25"/>
      <c r="F93" s="25"/>
      <c r="G93" s="25"/>
      <c r="H93" s="25"/>
      <c r="I93" s="25"/>
      <c r="J93" s="25"/>
      <c r="K93" s="25"/>
      <c r="L93" s="25"/>
      <c r="M93" s="25"/>
      <c r="N93" s="25"/>
      <c r="O93" s="25"/>
      <c r="P93" s="25"/>
      <c r="Q93" s="25"/>
      <c r="R93" s="25"/>
      <c r="S93" s="25"/>
    </row>
    <row r="94" spans="3:19" x14ac:dyDescent="0.2">
      <c r="C94" s="25"/>
      <c r="D94" s="25"/>
      <c r="E94" s="25"/>
      <c r="F94" s="25"/>
      <c r="G94" s="25"/>
      <c r="H94" s="25"/>
      <c r="I94" s="25"/>
      <c r="J94" s="25"/>
      <c r="K94" s="25"/>
      <c r="L94" s="25"/>
      <c r="M94" s="25"/>
      <c r="N94" s="25"/>
      <c r="O94" s="25"/>
      <c r="P94" s="25"/>
      <c r="Q94" s="25"/>
      <c r="R94" s="25"/>
      <c r="S94" s="25"/>
    </row>
    <row r="95" spans="3:19" x14ac:dyDescent="0.2">
      <c r="C95" s="25"/>
      <c r="D95" s="25"/>
      <c r="E95" s="25"/>
      <c r="F95" s="25"/>
      <c r="G95" s="25"/>
      <c r="H95" s="25"/>
      <c r="I95" s="25"/>
      <c r="J95" s="25"/>
      <c r="K95" s="25"/>
      <c r="L95" s="25"/>
      <c r="M95" s="25"/>
      <c r="N95" s="25"/>
      <c r="O95" s="25"/>
      <c r="P95" s="25"/>
      <c r="Q95" s="25"/>
      <c r="R95" s="25"/>
      <c r="S95" s="25"/>
    </row>
    <row r="96" spans="3:19" x14ac:dyDescent="0.2">
      <c r="C96" s="25"/>
      <c r="D96" s="25"/>
      <c r="E96" s="25"/>
      <c r="F96" s="25"/>
      <c r="G96" s="25"/>
      <c r="H96" s="25"/>
      <c r="I96" s="25"/>
      <c r="J96" s="25"/>
      <c r="K96" s="25"/>
      <c r="L96" s="25"/>
      <c r="M96" s="25"/>
      <c r="N96" s="25"/>
      <c r="O96" s="25"/>
      <c r="P96" s="25"/>
      <c r="Q96" s="25"/>
      <c r="R96" s="25"/>
      <c r="S96" s="25"/>
    </row>
  </sheetData>
  <customSheetViews>
    <customSheetView guid="{F1F7BD3E-FC2C-462F-A022-5270024FE9F6}" scale="50" showPageBreaks="1" view="pageBreakPreview">
      <selection activeCell="B40" sqref="B40"/>
      <pageMargins left="1" right="1" top="1" bottom="0.99" header="0.5" footer="0.49"/>
      <printOptions horizontalCentered="1"/>
      <pageSetup scale="46" orientation="portrait" horizontalDpi="300" verticalDpi="300" r:id="rId1"/>
      <headerFooter alignWithMargins="0"/>
    </customSheetView>
    <customSheetView guid="{F4665436-DFC3-47B1-A482-DE3E62B43168}" scale="50" showPageBreaks="1" printArea="1" view="pageBreakPreview" showRuler="0" topLeftCell="A19">
      <selection activeCell="AF34" sqref="AF34"/>
      <pageMargins left="1" right="1" top="1" bottom="0.99" header="0.5" footer="0.49"/>
      <printOptions horizontalCentered="1"/>
      <pageSetup scale="46" orientation="portrait" horizontalDpi="300" verticalDpi="300" r:id="rId2"/>
      <headerFooter alignWithMargins="0"/>
    </customSheetView>
    <customSheetView guid="{2C045F60-6AB2-44F0-B91E-AB5C1A883BD2}" scale="50" showPageBreaks="1" printArea="1" view="pageBreakPreview">
      <selection activeCell="B40" sqref="B40"/>
      <pageMargins left="1" right="1" top="1" bottom="0.99" header="0.5" footer="0.49"/>
      <printOptions horizontalCentered="1"/>
      <pageSetup scale="46" orientation="portrait" horizontalDpi="300" verticalDpi="300" r:id="rId3"/>
      <headerFooter alignWithMargins="0"/>
    </customSheetView>
  </customSheetViews>
  <mergeCells count="3">
    <mergeCell ref="C59:K59"/>
    <mergeCell ref="F9:I9"/>
    <mergeCell ref="G90:O90"/>
  </mergeCells>
  <phoneticPr fontId="9" type="noConversion"/>
  <printOptions horizontalCentered="1"/>
  <pageMargins left="1" right="1" top="1" bottom="0.99" header="0.5" footer="0.49"/>
  <pageSetup scale="46" orientation="portrait" horizontalDpi="300" verticalDpi="300" r:id="rId4"/>
  <headerFooter alignWithMargins="0"/>
  <drawing r:id="rId5"/>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C4:I58"/>
  <sheetViews>
    <sheetView zoomScaleNormal="100" workbookViewId="0">
      <selection activeCell="C4" sqref="C4"/>
    </sheetView>
  </sheetViews>
  <sheetFormatPr defaultColWidth="9.140625" defaultRowHeight="12.75" x14ac:dyDescent="0.2"/>
  <cols>
    <col min="1" max="2" width="9.140625" style="292"/>
    <col min="3" max="3" width="62.28515625" style="71" customWidth="1"/>
    <col min="4" max="4" width="15.85546875" style="292" customWidth="1"/>
    <col min="5" max="5" width="12.5703125" style="292" customWidth="1"/>
    <col min="6" max="6" width="14.140625" style="292" customWidth="1"/>
    <col min="7" max="7" width="14.28515625" style="292" customWidth="1"/>
    <col min="8" max="8" width="11" style="292" customWidth="1"/>
    <col min="9" max="16384" width="9.140625" style="292"/>
  </cols>
  <sheetData>
    <row r="4" spans="3:8" ht="15" x14ac:dyDescent="0.25">
      <c r="C4" s="286"/>
      <c r="D4" s="286"/>
      <c r="E4" s="286"/>
      <c r="F4" s="286"/>
    </row>
    <row r="8" spans="3:8" ht="15.75" x14ac:dyDescent="0.25">
      <c r="C8" s="664" t="s">
        <v>345</v>
      </c>
      <c r="D8" s="664"/>
      <c r="E8" s="664"/>
      <c r="F8" s="664"/>
      <c r="G8" s="664"/>
    </row>
    <row r="10" spans="3:8" x14ac:dyDescent="0.2">
      <c r="C10" s="81"/>
      <c r="D10" s="322"/>
      <c r="E10" s="322"/>
      <c r="F10" s="66"/>
    </row>
    <row r="11" spans="3:8" x14ac:dyDescent="0.2">
      <c r="C11" s="424"/>
      <c r="D11" s="522">
        <v>2009</v>
      </c>
      <c r="E11" s="522">
        <v>2010</v>
      </c>
      <c r="F11" s="522">
        <v>2011</v>
      </c>
      <c r="G11" s="522">
        <v>2012</v>
      </c>
    </row>
    <row r="12" spans="3:8" x14ac:dyDescent="0.2">
      <c r="C12" s="424"/>
      <c r="D12" s="631"/>
      <c r="E12" s="631"/>
    </row>
    <row r="13" spans="3:8" x14ac:dyDescent="0.2">
      <c r="C13" s="296" t="s">
        <v>233</v>
      </c>
      <c r="D13" s="644">
        <f>SUM(D15+D28+D35)</f>
        <v>3694</v>
      </c>
      <c r="E13" s="644">
        <f>SUM(E15+E28+E35)</f>
        <v>3618</v>
      </c>
      <c r="F13" s="522">
        <v>3593</v>
      </c>
      <c r="G13" s="522">
        <f>SUM(G15+G28+G35)</f>
        <v>3634</v>
      </c>
      <c r="H13" s="66"/>
    </row>
    <row r="14" spans="3:8" x14ac:dyDescent="0.2">
      <c r="D14" s="633"/>
      <c r="E14" s="633"/>
      <c r="F14" s="633"/>
      <c r="G14" s="633"/>
      <c r="H14" s="81"/>
    </row>
    <row r="15" spans="3:8" x14ac:dyDescent="0.2">
      <c r="C15" s="123" t="s">
        <v>234</v>
      </c>
      <c r="D15" s="632">
        <f>SUM(D16:D25)</f>
        <v>2366</v>
      </c>
      <c r="E15" s="632">
        <v>2498</v>
      </c>
      <c r="F15" s="632">
        <f>SUM(F16:F25)</f>
        <v>2472</v>
      </c>
      <c r="G15" s="424">
        <f>SUM(G16:G25)</f>
        <v>2476</v>
      </c>
      <c r="H15" s="81"/>
    </row>
    <row r="16" spans="3:8" x14ac:dyDescent="0.2">
      <c r="C16" s="292" t="s">
        <v>290</v>
      </c>
      <c r="D16" s="634">
        <v>218</v>
      </c>
      <c r="E16" s="635"/>
      <c r="F16" s="634"/>
      <c r="G16" s="636"/>
      <c r="H16" s="81"/>
    </row>
    <row r="17" spans="3:9" x14ac:dyDescent="0.2">
      <c r="C17" s="324" t="s">
        <v>291</v>
      </c>
      <c r="D17" s="634"/>
      <c r="E17" s="635">
        <v>209</v>
      </c>
      <c r="F17" s="634">
        <v>205</v>
      </c>
      <c r="G17" s="636">
        <v>209</v>
      </c>
      <c r="H17" s="81"/>
    </row>
    <row r="18" spans="3:9" ht="14.25" x14ac:dyDescent="0.2">
      <c r="C18" s="324" t="s">
        <v>292</v>
      </c>
      <c r="D18" s="634">
        <v>845</v>
      </c>
      <c r="E18" s="637"/>
      <c r="F18" s="634"/>
      <c r="G18" s="638"/>
      <c r="H18" s="81"/>
    </row>
    <row r="19" spans="3:9" x14ac:dyDescent="0.2">
      <c r="C19" s="292" t="s">
        <v>293</v>
      </c>
      <c r="D19" s="634"/>
      <c r="E19" s="634">
        <v>797</v>
      </c>
      <c r="F19" s="634">
        <v>796</v>
      </c>
      <c r="G19" s="636">
        <v>798</v>
      </c>
      <c r="H19" s="81"/>
    </row>
    <row r="20" spans="3:9" ht="14.25" customHeight="1" x14ac:dyDescent="0.2">
      <c r="C20" s="324" t="s">
        <v>294</v>
      </c>
      <c r="D20" s="634">
        <v>861</v>
      </c>
      <c r="E20" s="635">
        <v>844</v>
      </c>
      <c r="F20" s="634">
        <v>838</v>
      </c>
      <c r="G20" s="636">
        <v>840</v>
      </c>
      <c r="H20" s="81"/>
      <c r="I20" s="123"/>
    </row>
    <row r="21" spans="3:9" ht="14.25" x14ac:dyDescent="0.2">
      <c r="C21" s="324" t="s">
        <v>295</v>
      </c>
      <c r="D21" s="634">
        <v>330</v>
      </c>
      <c r="E21" s="637"/>
      <c r="F21" s="634"/>
      <c r="G21" s="636"/>
      <c r="H21" s="81"/>
    </row>
    <row r="22" spans="3:9" x14ac:dyDescent="0.2">
      <c r="C22" s="324" t="s">
        <v>296</v>
      </c>
      <c r="D22" s="634"/>
      <c r="E22" s="634">
        <v>71</v>
      </c>
      <c r="F22" s="634">
        <v>72</v>
      </c>
      <c r="G22" s="636">
        <v>69</v>
      </c>
      <c r="H22" s="81"/>
    </row>
    <row r="23" spans="3:9" x14ac:dyDescent="0.2">
      <c r="C23" s="324" t="s">
        <v>297</v>
      </c>
      <c r="D23" s="634"/>
      <c r="E23" s="634">
        <v>223</v>
      </c>
      <c r="F23" s="634">
        <v>216</v>
      </c>
      <c r="G23" s="636">
        <v>219</v>
      </c>
      <c r="H23" s="81"/>
    </row>
    <row r="24" spans="3:9" x14ac:dyDescent="0.2">
      <c r="C24" s="324" t="s">
        <v>298</v>
      </c>
      <c r="D24" s="634"/>
      <c r="E24" s="634">
        <v>254</v>
      </c>
      <c r="F24" s="634">
        <v>250</v>
      </c>
      <c r="G24" s="636">
        <v>249</v>
      </c>
      <c r="H24" s="81"/>
    </row>
    <row r="25" spans="3:9" x14ac:dyDescent="0.2">
      <c r="C25" s="292" t="s">
        <v>299</v>
      </c>
      <c r="D25" s="634">
        <v>112</v>
      </c>
      <c r="E25" s="635">
        <v>100</v>
      </c>
      <c r="F25" s="634">
        <v>95</v>
      </c>
      <c r="G25" s="636">
        <v>92</v>
      </c>
      <c r="H25" s="81"/>
    </row>
    <row r="26" spans="3:9" ht="12" customHeight="1" x14ac:dyDescent="0.2">
      <c r="D26" s="639"/>
      <c r="E26" s="639"/>
      <c r="F26" s="633"/>
      <c r="G26" s="633"/>
      <c r="H26" s="81"/>
    </row>
    <row r="27" spans="3:9" ht="12.75" customHeight="1" x14ac:dyDescent="0.2">
      <c r="D27" s="639"/>
      <c r="E27" s="639"/>
      <c r="F27" s="633"/>
      <c r="G27" s="633"/>
      <c r="H27" s="81"/>
    </row>
    <row r="28" spans="3:9" ht="15" x14ac:dyDescent="0.25">
      <c r="C28" s="123" t="s">
        <v>243</v>
      </c>
      <c r="D28" s="640">
        <f>SUM(D29:D32)</f>
        <v>1124</v>
      </c>
      <c r="E28" s="640">
        <f>SUM(E30:E32)</f>
        <v>925</v>
      </c>
      <c r="F28" s="424">
        <f>SUM(F30:F32)</f>
        <v>908</v>
      </c>
      <c r="G28" s="424">
        <f>SUM(G29:G32)</f>
        <v>952</v>
      </c>
      <c r="H28" s="127"/>
    </row>
    <row r="29" spans="3:9" x14ac:dyDescent="0.2">
      <c r="C29" s="292" t="s">
        <v>300</v>
      </c>
      <c r="D29" s="634">
        <v>232</v>
      </c>
      <c r="E29" s="641"/>
      <c r="F29" s="634"/>
      <c r="G29" s="636"/>
      <c r="H29" s="128"/>
    </row>
    <row r="30" spans="3:9" x14ac:dyDescent="0.2">
      <c r="C30" s="292" t="s">
        <v>301</v>
      </c>
      <c r="D30" s="634">
        <v>802</v>
      </c>
      <c r="E30" s="634">
        <v>839</v>
      </c>
      <c r="F30" s="634">
        <v>840</v>
      </c>
      <c r="G30" s="636">
        <v>889</v>
      </c>
    </row>
    <row r="31" spans="3:9" x14ac:dyDescent="0.2">
      <c r="C31" s="292" t="s">
        <v>302</v>
      </c>
      <c r="D31" s="634">
        <v>65</v>
      </c>
      <c r="E31" s="634">
        <v>62</v>
      </c>
      <c r="F31" s="634">
        <v>47</v>
      </c>
      <c r="G31" s="636">
        <v>45</v>
      </c>
    </row>
    <row r="32" spans="3:9" x14ac:dyDescent="0.2">
      <c r="C32" s="292" t="s">
        <v>303</v>
      </c>
      <c r="D32" s="634">
        <v>25</v>
      </c>
      <c r="E32" s="634">
        <v>24</v>
      </c>
      <c r="F32" s="634">
        <v>21</v>
      </c>
      <c r="G32" s="636">
        <v>18</v>
      </c>
    </row>
    <row r="33" spans="3:9" x14ac:dyDescent="0.2">
      <c r="D33" s="633"/>
      <c r="E33" s="633"/>
      <c r="F33" s="633"/>
      <c r="G33" s="633"/>
    </row>
    <row r="34" spans="3:9" x14ac:dyDescent="0.2">
      <c r="D34" s="639"/>
      <c r="E34" s="639"/>
      <c r="F34" s="633"/>
      <c r="G34" s="633"/>
    </row>
    <row r="35" spans="3:9" x14ac:dyDescent="0.2">
      <c r="C35" s="123" t="s">
        <v>248</v>
      </c>
      <c r="D35" s="640">
        <f>SUM(D36:D39)</f>
        <v>204</v>
      </c>
      <c r="E35" s="640">
        <f>SUM(E36:E41)</f>
        <v>195</v>
      </c>
      <c r="F35" s="424">
        <f>SUM(F36:F41)</f>
        <v>213</v>
      </c>
      <c r="G35" s="424">
        <f>SUM(G36:G41)</f>
        <v>206</v>
      </c>
    </row>
    <row r="36" spans="3:9" x14ac:dyDescent="0.2">
      <c r="C36" s="292" t="s">
        <v>304</v>
      </c>
      <c r="D36" s="634">
        <v>20</v>
      </c>
      <c r="E36" s="641">
        <v>18</v>
      </c>
      <c r="F36" s="634">
        <v>20</v>
      </c>
      <c r="G36" s="636">
        <v>19</v>
      </c>
    </row>
    <row r="37" spans="3:9" x14ac:dyDescent="0.2">
      <c r="C37" s="292" t="s">
        <v>305</v>
      </c>
      <c r="D37" s="634">
        <v>116</v>
      </c>
      <c r="E37" s="641">
        <v>107</v>
      </c>
      <c r="F37" s="634">
        <v>103</v>
      </c>
      <c r="G37" s="636">
        <v>93</v>
      </c>
    </row>
    <row r="38" spans="3:9" x14ac:dyDescent="0.2">
      <c r="C38" s="292" t="s">
        <v>306</v>
      </c>
      <c r="D38" s="634">
        <v>6</v>
      </c>
      <c r="E38" s="641">
        <v>6</v>
      </c>
      <c r="F38" s="634">
        <v>6</v>
      </c>
      <c r="G38" s="636">
        <v>5</v>
      </c>
    </row>
    <row r="39" spans="3:9" x14ac:dyDescent="0.2">
      <c r="C39" s="292" t="s">
        <v>307</v>
      </c>
      <c r="D39" s="634">
        <v>62</v>
      </c>
      <c r="E39" s="641">
        <v>59</v>
      </c>
      <c r="F39" s="634">
        <v>62</v>
      </c>
      <c r="G39" s="636">
        <v>63</v>
      </c>
    </row>
    <row r="40" spans="3:9" s="123" customFormat="1" x14ac:dyDescent="0.2">
      <c r="C40" s="292" t="s">
        <v>308</v>
      </c>
      <c r="D40" s="500"/>
      <c r="E40" s="500"/>
      <c r="F40" s="634">
        <v>19</v>
      </c>
      <c r="G40" s="636">
        <v>21</v>
      </c>
      <c r="H40" s="292"/>
      <c r="I40" s="292"/>
    </row>
    <row r="41" spans="3:9" s="123" customFormat="1" x14ac:dyDescent="0.2">
      <c r="C41" s="292" t="s">
        <v>309</v>
      </c>
      <c r="D41" s="500"/>
      <c r="E41" s="634">
        <v>5</v>
      </c>
      <c r="F41" s="634">
        <v>3</v>
      </c>
      <c r="G41" s="636">
        <v>5</v>
      </c>
      <c r="H41" s="292"/>
      <c r="I41" s="292"/>
    </row>
    <row r="42" spans="3:9" x14ac:dyDescent="0.2">
      <c r="C42" s="630"/>
      <c r="D42" s="642"/>
      <c r="E42" s="642"/>
      <c r="F42" s="642"/>
      <c r="G42" s="642"/>
    </row>
    <row r="44" spans="3:9" x14ac:dyDescent="0.2">
      <c r="C44" s="626" t="s">
        <v>254</v>
      </c>
    </row>
    <row r="48" spans="3:9" x14ac:dyDescent="0.2">
      <c r="C48" s="643"/>
    </row>
    <row r="58" spans="3:6" x14ac:dyDescent="0.2">
      <c r="C58" s="672"/>
      <c r="D58" s="672"/>
      <c r="E58" s="672"/>
      <c r="F58" s="672"/>
    </row>
  </sheetData>
  <mergeCells count="2">
    <mergeCell ref="C58:F58"/>
    <mergeCell ref="C8:G8"/>
  </mergeCells>
  <pageMargins left="0.7" right="0.7" top="0.75" bottom="0.75" header="0.3" footer="0.3"/>
  <pageSetup scale="59" orientation="portrait" r:id="rId1"/>
  <drawing r:id="rId2"/>
  <legacyDrawing r:id="rId3"/>
  <oleObjects>
    <mc:AlternateContent xmlns:mc="http://schemas.openxmlformats.org/markup-compatibility/2006">
      <mc:Choice Requires="x14">
        <oleObject progId="MSPhotoEd.3" shapeId="726017" r:id="rId4">
          <objectPr defaultSize="0" autoPict="0" r:id="rId5">
            <anchor moveWithCells="1" sizeWithCells="1">
              <from>
                <xdr:col>2</xdr:col>
                <xdr:colOff>0</xdr:colOff>
                <xdr:row>0</xdr:row>
                <xdr:rowOff>47625</xdr:rowOff>
              </from>
              <to>
                <xdr:col>2</xdr:col>
                <xdr:colOff>0</xdr:colOff>
                <xdr:row>1</xdr:row>
                <xdr:rowOff>28575</xdr:rowOff>
              </to>
            </anchor>
          </objectPr>
        </oleObject>
      </mc:Choice>
      <mc:Fallback>
        <oleObject progId="MSPhotoEd.3" shapeId="726017" r:id="rId4"/>
      </mc:Fallback>
    </mc:AlternateContent>
    <mc:AlternateContent xmlns:mc="http://schemas.openxmlformats.org/markup-compatibility/2006">
      <mc:Choice Requires="x14">
        <oleObject progId="MSPhotoEd.3" shapeId="726019" r:id="rId6">
          <objectPr defaultSize="0" autoPict="0" r:id="rId5">
            <anchor moveWithCells="1" sizeWithCells="1">
              <from>
                <xdr:col>0</xdr:col>
                <xdr:colOff>0</xdr:colOff>
                <xdr:row>0</xdr:row>
                <xdr:rowOff>0</xdr:rowOff>
              </from>
              <to>
                <xdr:col>1</xdr:col>
                <xdr:colOff>333375</xdr:colOff>
                <xdr:row>3</xdr:row>
                <xdr:rowOff>142875</xdr:rowOff>
              </to>
            </anchor>
          </objectPr>
        </oleObject>
      </mc:Choice>
      <mc:Fallback>
        <oleObject progId="MSPhotoEd.3" shapeId="726019" r:id="rId6"/>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4:K44"/>
  <sheetViews>
    <sheetView workbookViewId="0">
      <selection activeCell="B5" sqref="B5"/>
    </sheetView>
  </sheetViews>
  <sheetFormatPr defaultRowHeight="12.75" x14ac:dyDescent="0.2"/>
  <cols>
    <col min="1" max="1" width="10.5703125" style="560" customWidth="1"/>
    <col min="2" max="2" width="49.5703125" style="560" customWidth="1"/>
    <col min="3" max="5" width="8.7109375" style="560" customWidth="1"/>
    <col min="6" max="6" width="8.7109375" style="561" customWidth="1"/>
    <col min="7" max="7" width="8.7109375" style="560" customWidth="1"/>
    <col min="8" max="8" width="9" style="560" customWidth="1"/>
    <col min="9" max="9" width="4.85546875" style="560" customWidth="1"/>
    <col min="10" max="16384" width="9.140625" style="560"/>
  </cols>
  <sheetData>
    <row r="4" spans="2:11" ht="15" x14ac:dyDescent="0.25">
      <c r="C4" s="584"/>
      <c r="D4" s="584"/>
      <c r="E4" s="584"/>
      <c r="F4" s="584"/>
      <c r="G4" s="584"/>
      <c r="H4" s="584"/>
      <c r="I4" s="584"/>
      <c r="J4" s="563"/>
    </row>
    <row r="5" spans="2:11" x14ac:dyDescent="0.2">
      <c r="J5" s="563"/>
    </row>
    <row r="6" spans="2:11" x14ac:dyDescent="0.2">
      <c r="J6" s="563"/>
    </row>
    <row r="7" spans="2:11" ht="15.75" x14ac:dyDescent="0.25">
      <c r="B7" s="585"/>
      <c r="I7" s="586"/>
      <c r="J7" s="563"/>
    </row>
    <row r="8" spans="2:11" ht="15.75" x14ac:dyDescent="0.25">
      <c r="B8" s="629" t="s">
        <v>421</v>
      </c>
      <c r="C8" s="629"/>
      <c r="J8" s="563"/>
    </row>
    <row r="9" spans="2:11" x14ac:dyDescent="0.2">
      <c r="B9" s="563"/>
      <c r="C9" s="563"/>
      <c r="D9" s="563"/>
      <c r="E9" s="563"/>
      <c r="F9" s="564"/>
      <c r="G9" s="563"/>
      <c r="H9" s="563"/>
      <c r="I9" s="563"/>
      <c r="J9" s="563"/>
    </row>
    <row r="10" spans="2:11" x14ac:dyDescent="0.2">
      <c r="B10" s="587"/>
      <c r="C10" s="673" t="s">
        <v>278</v>
      </c>
      <c r="D10" s="674"/>
      <c r="E10" s="674"/>
      <c r="F10" s="673" t="s">
        <v>279</v>
      </c>
      <c r="G10" s="674"/>
      <c r="H10" s="674"/>
      <c r="I10" s="566"/>
      <c r="J10" s="563"/>
    </row>
    <row r="11" spans="2:11" x14ac:dyDescent="0.2">
      <c r="B11" s="562"/>
      <c r="C11" s="588" t="s">
        <v>18</v>
      </c>
      <c r="D11" s="567" t="s">
        <v>21</v>
      </c>
      <c r="E11" s="565" t="s">
        <v>20</v>
      </c>
      <c r="F11" s="588" t="s">
        <v>18</v>
      </c>
      <c r="G11" s="567" t="s">
        <v>21</v>
      </c>
      <c r="H11" s="565" t="s">
        <v>20</v>
      </c>
      <c r="I11" s="566"/>
      <c r="J11" s="563"/>
    </row>
    <row r="12" spans="2:11" x14ac:dyDescent="0.2">
      <c r="B12" s="589"/>
      <c r="C12" s="569"/>
      <c r="D12" s="568"/>
      <c r="E12" s="590"/>
      <c r="F12" s="569"/>
      <c r="G12" s="568"/>
      <c r="H12" s="591"/>
      <c r="I12" s="563"/>
      <c r="J12" s="563"/>
    </row>
    <row r="13" spans="2:11" x14ac:dyDescent="0.2">
      <c r="B13" s="561" t="s">
        <v>233</v>
      </c>
      <c r="C13" s="592">
        <v>3593</v>
      </c>
      <c r="D13" s="593">
        <v>1894</v>
      </c>
      <c r="E13" s="594">
        <v>1699</v>
      </c>
      <c r="F13" s="592">
        <v>3634</v>
      </c>
      <c r="G13" s="593">
        <v>1921</v>
      </c>
      <c r="H13" s="595">
        <v>1713</v>
      </c>
      <c r="I13" s="306"/>
      <c r="J13" s="596"/>
      <c r="K13" s="572"/>
    </row>
    <row r="14" spans="2:11" x14ac:dyDescent="0.2">
      <c r="B14" s="561"/>
      <c r="C14" s="597"/>
      <c r="D14" s="598"/>
      <c r="E14" s="599"/>
      <c r="F14" s="597"/>
      <c r="G14" s="598"/>
      <c r="H14" s="600"/>
      <c r="I14" s="563"/>
      <c r="J14" s="596"/>
    </row>
    <row r="15" spans="2:11" x14ac:dyDescent="0.2">
      <c r="B15" s="561" t="s">
        <v>234</v>
      </c>
      <c r="C15" s="601">
        <f t="shared" ref="C15:E15" si="0">SUM(C16+C17+C18+C19+C23)</f>
        <v>2472</v>
      </c>
      <c r="D15" s="601">
        <f t="shared" si="0"/>
        <v>1381</v>
      </c>
      <c r="E15" s="601">
        <f t="shared" si="0"/>
        <v>1091</v>
      </c>
      <c r="F15" s="601">
        <v>2476</v>
      </c>
      <c r="G15" s="602">
        <v>1396</v>
      </c>
      <c r="H15" s="603">
        <v>1080</v>
      </c>
      <c r="I15" s="306"/>
      <c r="J15" s="596"/>
    </row>
    <row r="16" spans="2:11" ht="14.25" customHeight="1" x14ac:dyDescent="0.2">
      <c r="B16" s="604" t="s">
        <v>235</v>
      </c>
      <c r="C16" s="605">
        <f t="shared" ref="C16:C36" si="1">D16+E16</f>
        <v>205</v>
      </c>
      <c r="D16" s="573">
        <v>188</v>
      </c>
      <c r="E16" s="575">
        <v>17</v>
      </c>
      <c r="F16" s="605">
        <v>209</v>
      </c>
      <c r="G16" s="573">
        <v>189</v>
      </c>
      <c r="H16" s="606">
        <v>20</v>
      </c>
      <c r="I16" s="570"/>
      <c r="J16" s="596"/>
    </row>
    <row r="17" spans="2:10" x14ac:dyDescent="0.2">
      <c r="B17" s="607" t="s">
        <v>236</v>
      </c>
      <c r="C17" s="605">
        <f t="shared" si="1"/>
        <v>796</v>
      </c>
      <c r="D17" s="573">
        <v>290</v>
      </c>
      <c r="E17" s="575">
        <v>506</v>
      </c>
      <c r="F17" s="605">
        <v>798</v>
      </c>
      <c r="G17" s="573">
        <v>286</v>
      </c>
      <c r="H17" s="606">
        <v>512</v>
      </c>
      <c r="I17" s="570"/>
      <c r="J17" s="596"/>
    </row>
    <row r="18" spans="2:10" x14ac:dyDescent="0.2">
      <c r="B18" s="608" t="s">
        <v>237</v>
      </c>
      <c r="C18" s="605">
        <f t="shared" si="1"/>
        <v>838</v>
      </c>
      <c r="D18" s="573">
        <v>615</v>
      </c>
      <c r="E18" s="575">
        <v>223</v>
      </c>
      <c r="F18" s="605">
        <v>840</v>
      </c>
      <c r="G18" s="573">
        <v>627</v>
      </c>
      <c r="H18" s="606">
        <v>213</v>
      </c>
      <c r="I18" s="570"/>
      <c r="J18" s="596"/>
    </row>
    <row r="19" spans="2:10" x14ac:dyDescent="0.2">
      <c r="B19" s="608" t="s">
        <v>238</v>
      </c>
      <c r="C19" s="605">
        <f t="shared" si="1"/>
        <v>538</v>
      </c>
      <c r="D19" s="609">
        <f>D20+D21+D22</f>
        <v>248</v>
      </c>
      <c r="E19" s="610">
        <f>E20+E21+E22</f>
        <v>290</v>
      </c>
      <c r="F19" s="605">
        <v>537</v>
      </c>
      <c r="G19" s="609">
        <v>254</v>
      </c>
      <c r="H19" s="611">
        <v>283</v>
      </c>
      <c r="I19" s="570"/>
      <c r="J19" s="596"/>
    </row>
    <row r="20" spans="2:10" x14ac:dyDescent="0.2">
      <c r="B20" s="571" t="s">
        <v>87</v>
      </c>
      <c r="C20" s="605">
        <f t="shared" si="1"/>
        <v>72</v>
      </c>
      <c r="D20" s="573">
        <v>56</v>
      </c>
      <c r="E20" s="575">
        <v>16</v>
      </c>
      <c r="F20" s="605">
        <v>69</v>
      </c>
      <c r="G20" s="576">
        <v>55</v>
      </c>
      <c r="H20" s="577">
        <v>14</v>
      </c>
      <c r="I20" s="570"/>
      <c r="J20" s="596"/>
    </row>
    <row r="21" spans="2:10" x14ac:dyDescent="0.2">
      <c r="B21" s="571" t="s">
        <v>240</v>
      </c>
      <c r="C21" s="605">
        <f t="shared" si="1"/>
        <v>216</v>
      </c>
      <c r="D21" s="573">
        <v>113</v>
      </c>
      <c r="E21" s="575">
        <v>103</v>
      </c>
      <c r="F21" s="605">
        <v>219</v>
      </c>
      <c r="G21" s="576">
        <v>118</v>
      </c>
      <c r="H21" s="577">
        <v>101</v>
      </c>
      <c r="I21" s="570"/>
      <c r="J21" s="596"/>
    </row>
    <row r="22" spans="2:10" x14ac:dyDescent="0.2">
      <c r="B22" s="571" t="s">
        <v>241</v>
      </c>
      <c r="C22" s="605">
        <f t="shared" si="1"/>
        <v>250</v>
      </c>
      <c r="D22" s="573">
        <v>79</v>
      </c>
      <c r="E22" s="575">
        <v>171</v>
      </c>
      <c r="F22" s="605">
        <v>249</v>
      </c>
      <c r="G22" s="576">
        <v>81</v>
      </c>
      <c r="H22" s="577">
        <v>168</v>
      </c>
      <c r="I22" s="570"/>
      <c r="J22" s="596"/>
    </row>
    <row r="23" spans="2:10" x14ac:dyDescent="0.2">
      <c r="B23" s="607" t="s">
        <v>242</v>
      </c>
      <c r="C23" s="605">
        <f t="shared" si="1"/>
        <v>95</v>
      </c>
      <c r="D23" s="573">
        <v>40</v>
      </c>
      <c r="E23" s="575">
        <v>55</v>
      </c>
      <c r="F23" s="605">
        <v>92</v>
      </c>
      <c r="G23" s="573">
        <v>40</v>
      </c>
      <c r="H23" s="606">
        <v>52</v>
      </c>
      <c r="I23" s="570"/>
      <c r="J23" s="596"/>
    </row>
    <row r="24" spans="2:10" x14ac:dyDescent="0.2">
      <c r="B24" s="604"/>
      <c r="C24" s="597">
        <f t="shared" si="1"/>
        <v>0</v>
      </c>
      <c r="D24" s="573"/>
      <c r="E24" s="575"/>
      <c r="F24" s="597"/>
      <c r="G24" s="573"/>
      <c r="H24" s="606"/>
      <c r="I24" s="570"/>
      <c r="J24" s="596"/>
    </row>
    <row r="25" spans="2:10" x14ac:dyDescent="0.2">
      <c r="B25" s="561" t="s">
        <v>243</v>
      </c>
      <c r="C25" s="612">
        <f t="shared" ref="C25:E25" si="2">SUM(C26:C29)</f>
        <v>908</v>
      </c>
      <c r="D25" s="613">
        <f t="shared" si="2"/>
        <v>394</v>
      </c>
      <c r="E25" s="614">
        <f t="shared" si="2"/>
        <v>514</v>
      </c>
      <c r="F25" s="612">
        <v>952</v>
      </c>
      <c r="G25" s="613">
        <v>409</v>
      </c>
      <c r="H25" s="615">
        <v>543</v>
      </c>
      <c r="I25" s="306"/>
      <c r="J25" s="596"/>
    </row>
    <row r="26" spans="2:10" ht="12.75" customHeight="1" x14ac:dyDescent="0.2">
      <c r="B26" s="560" t="s">
        <v>244</v>
      </c>
      <c r="C26" s="605">
        <f>D26+E26</f>
        <v>840</v>
      </c>
      <c r="D26" s="573">
        <v>349</v>
      </c>
      <c r="E26" s="574">
        <v>491</v>
      </c>
      <c r="F26" s="605">
        <v>889</v>
      </c>
      <c r="G26" s="573">
        <v>367</v>
      </c>
      <c r="H26" s="616">
        <v>522</v>
      </c>
      <c r="I26" s="570"/>
      <c r="J26" s="596"/>
    </row>
    <row r="27" spans="2:10" x14ac:dyDescent="0.2">
      <c r="B27" s="604" t="s">
        <v>245</v>
      </c>
      <c r="C27" s="605">
        <f t="shared" ref="C27:C29" si="3">D27+E27</f>
        <v>47</v>
      </c>
      <c r="D27" s="573">
        <v>31</v>
      </c>
      <c r="E27" s="574">
        <v>16</v>
      </c>
      <c r="F27" s="605">
        <v>45</v>
      </c>
      <c r="G27" s="573">
        <v>30</v>
      </c>
      <c r="H27" s="616">
        <v>15</v>
      </c>
      <c r="I27" s="570"/>
      <c r="J27" s="596"/>
    </row>
    <row r="28" spans="2:10" x14ac:dyDescent="0.2">
      <c r="B28" s="604" t="s">
        <v>246</v>
      </c>
      <c r="C28" s="605">
        <f t="shared" si="3"/>
        <v>21</v>
      </c>
      <c r="D28" s="573">
        <v>14</v>
      </c>
      <c r="E28" s="574">
        <v>7</v>
      </c>
      <c r="F28" s="605">
        <v>18</v>
      </c>
      <c r="G28" s="573">
        <v>12</v>
      </c>
      <c r="H28" s="616">
        <v>6</v>
      </c>
      <c r="I28" s="570"/>
      <c r="J28" s="596"/>
    </row>
    <row r="29" spans="2:10" ht="14.25" x14ac:dyDescent="0.2">
      <c r="B29" s="604" t="s">
        <v>247</v>
      </c>
      <c r="C29" s="605">
        <f t="shared" si="3"/>
        <v>0</v>
      </c>
      <c r="D29" s="617"/>
      <c r="E29" s="575"/>
      <c r="F29" s="605"/>
      <c r="G29" s="617"/>
      <c r="H29" s="606"/>
      <c r="I29" s="570"/>
      <c r="J29" s="563"/>
    </row>
    <row r="30" spans="2:10" x14ac:dyDescent="0.2">
      <c r="C30" s="597"/>
      <c r="D30" s="573"/>
      <c r="E30" s="575"/>
      <c r="F30" s="597"/>
      <c r="G30" s="573"/>
      <c r="H30" s="606"/>
      <c r="I30" s="570"/>
      <c r="J30" s="563"/>
    </row>
    <row r="31" spans="2:10" x14ac:dyDescent="0.2">
      <c r="B31" s="561" t="s">
        <v>248</v>
      </c>
      <c r="C31" s="597">
        <f t="shared" ref="C31:E31" si="4">SUM(C32:C36)</f>
        <v>194</v>
      </c>
      <c r="D31" s="573">
        <f t="shared" si="4"/>
        <v>104</v>
      </c>
      <c r="E31" s="575">
        <f t="shared" si="4"/>
        <v>90</v>
      </c>
      <c r="F31" s="597">
        <v>206</v>
      </c>
      <c r="G31" s="613">
        <v>116</v>
      </c>
      <c r="H31" s="618">
        <v>90</v>
      </c>
      <c r="I31" s="570"/>
      <c r="J31" s="563"/>
    </row>
    <row r="32" spans="2:10" x14ac:dyDescent="0.2">
      <c r="B32" s="560" t="s">
        <v>249</v>
      </c>
      <c r="C32" s="605">
        <f t="shared" si="1"/>
        <v>20</v>
      </c>
      <c r="D32" s="573">
        <v>7</v>
      </c>
      <c r="E32" s="575">
        <v>13</v>
      </c>
      <c r="F32" s="605">
        <v>19</v>
      </c>
      <c r="G32" s="573">
        <v>7</v>
      </c>
      <c r="H32" s="606">
        <v>12</v>
      </c>
      <c r="I32" s="570"/>
      <c r="J32" s="563"/>
    </row>
    <row r="33" spans="2:10" x14ac:dyDescent="0.2">
      <c r="B33" s="560" t="s">
        <v>250</v>
      </c>
      <c r="C33" s="605">
        <f t="shared" si="1"/>
        <v>62</v>
      </c>
      <c r="D33" s="573">
        <v>47</v>
      </c>
      <c r="E33" s="575">
        <v>15</v>
      </c>
      <c r="F33" s="605">
        <v>63</v>
      </c>
      <c r="G33" s="573">
        <v>46</v>
      </c>
      <c r="H33" s="606">
        <v>17</v>
      </c>
      <c r="I33" s="570"/>
      <c r="J33" s="563"/>
    </row>
    <row r="34" spans="2:10" s="561" customFormat="1" x14ac:dyDescent="0.2">
      <c r="B34" s="560" t="s">
        <v>251</v>
      </c>
      <c r="C34" s="605">
        <f t="shared" si="1"/>
        <v>103</v>
      </c>
      <c r="D34" s="573">
        <v>43</v>
      </c>
      <c r="E34" s="575">
        <v>60</v>
      </c>
      <c r="F34" s="605">
        <v>93</v>
      </c>
      <c r="G34" s="573">
        <v>39</v>
      </c>
      <c r="H34" s="606">
        <v>54</v>
      </c>
      <c r="I34" s="619"/>
      <c r="J34" s="564"/>
    </row>
    <row r="35" spans="2:10" x14ac:dyDescent="0.2">
      <c r="B35" s="560" t="s">
        <v>252</v>
      </c>
      <c r="C35" s="605">
        <f t="shared" si="1"/>
        <v>6</v>
      </c>
      <c r="D35" s="573">
        <v>5</v>
      </c>
      <c r="E35" s="575">
        <v>1</v>
      </c>
      <c r="F35" s="605">
        <v>5</v>
      </c>
      <c r="G35" s="573">
        <v>4</v>
      </c>
      <c r="H35" s="606">
        <v>1</v>
      </c>
      <c r="I35" s="570"/>
      <c r="J35" s="563"/>
    </row>
    <row r="36" spans="2:10" x14ac:dyDescent="0.2">
      <c r="B36" s="604" t="s">
        <v>253</v>
      </c>
      <c r="C36" s="605">
        <f t="shared" si="1"/>
        <v>3</v>
      </c>
      <c r="D36" s="573">
        <v>2</v>
      </c>
      <c r="E36" s="575">
        <v>1</v>
      </c>
      <c r="F36" s="605">
        <v>5</v>
      </c>
      <c r="G36" s="573">
        <v>4</v>
      </c>
      <c r="H36" s="606">
        <v>1</v>
      </c>
      <c r="I36" s="570"/>
      <c r="J36" s="563"/>
    </row>
    <row r="37" spans="2:10" x14ac:dyDescent="0.2">
      <c r="B37" s="604" t="s">
        <v>280</v>
      </c>
      <c r="C37" s="620" t="s">
        <v>310</v>
      </c>
      <c r="D37" s="621" t="s">
        <v>310</v>
      </c>
      <c r="E37" s="622" t="s">
        <v>310</v>
      </c>
      <c r="F37" s="620">
        <v>21</v>
      </c>
      <c r="G37" s="621">
        <v>16</v>
      </c>
      <c r="H37" s="623">
        <v>5</v>
      </c>
      <c r="I37" s="570"/>
      <c r="J37" s="563"/>
    </row>
    <row r="38" spans="2:10" x14ac:dyDescent="0.2">
      <c r="B38" s="562"/>
      <c r="C38" s="579"/>
      <c r="D38" s="578"/>
      <c r="E38" s="624"/>
      <c r="F38" s="580"/>
      <c r="G38" s="581"/>
      <c r="H38" s="625"/>
      <c r="I38" s="563"/>
      <c r="J38" s="563"/>
    </row>
    <row r="39" spans="2:10" x14ac:dyDescent="0.2">
      <c r="B39" s="582"/>
      <c r="C39" s="563"/>
      <c r="D39" s="563"/>
      <c r="E39" s="563"/>
      <c r="F39" s="564"/>
      <c r="G39" s="563"/>
      <c r="H39" s="563"/>
      <c r="I39" s="563"/>
      <c r="J39" s="563"/>
    </row>
    <row r="40" spans="2:10" x14ac:dyDescent="0.2">
      <c r="B40" s="626" t="s">
        <v>254</v>
      </c>
      <c r="F40" s="583"/>
      <c r="G40" s="572"/>
      <c r="H40" s="572"/>
      <c r="J40" s="563"/>
    </row>
    <row r="41" spans="2:10" x14ac:dyDescent="0.2">
      <c r="J41" s="563"/>
    </row>
    <row r="42" spans="2:10" x14ac:dyDescent="0.2">
      <c r="J42" s="563"/>
    </row>
    <row r="43" spans="2:10" x14ac:dyDescent="0.2">
      <c r="B43" s="627"/>
      <c r="J43" s="563"/>
    </row>
    <row r="44" spans="2:10" x14ac:dyDescent="0.2">
      <c r="B44" s="628"/>
      <c r="C44" s="628"/>
      <c r="D44" s="628"/>
      <c r="E44" s="628"/>
      <c r="F44" s="628"/>
      <c r="G44" s="628"/>
      <c r="H44" s="628"/>
      <c r="I44" s="628"/>
      <c r="J44" s="563"/>
    </row>
  </sheetData>
  <mergeCells count="2">
    <mergeCell ref="C10:E10"/>
    <mergeCell ref="F10:H10"/>
  </mergeCells>
  <pageMargins left="0.7" right="0.7" top="0.75" bottom="0.75" header="0.3" footer="0.3"/>
  <ignoredErrors>
    <ignoredError sqref="C25" formula="1"/>
  </ignoredErrors>
  <drawing r:id="rId1"/>
  <legacyDrawing r:id="rId2"/>
  <oleObjects>
    <mc:AlternateContent xmlns:mc="http://schemas.openxmlformats.org/markup-compatibility/2006">
      <mc:Choice Requires="x14">
        <oleObject progId="MSPhotoEd.3" shapeId="722945" r:id="rId3">
          <objectPr defaultSize="0" autoPict="0" r:id="rId4">
            <anchor moveWithCells="1" sizeWithCells="1">
              <from>
                <xdr:col>0</xdr:col>
                <xdr:colOff>0</xdr:colOff>
                <xdr:row>0</xdr:row>
                <xdr:rowOff>0</xdr:rowOff>
              </from>
              <to>
                <xdr:col>1</xdr:col>
                <xdr:colOff>295275</xdr:colOff>
                <xdr:row>3</xdr:row>
                <xdr:rowOff>161925</xdr:rowOff>
              </to>
            </anchor>
          </objectPr>
        </oleObject>
      </mc:Choice>
      <mc:Fallback>
        <oleObject progId="MSPhotoEd.3" shapeId="722945" r:id="rId3"/>
      </mc:Fallback>
    </mc:AlternateContent>
  </oleObjec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I44"/>
  <sheetViews>
    <sheetView workbookViewId="0">
      <selection activeCell="I7" sqref="I7"/>
    </sheetView>
  </sheetViews>
  <sheetFormatPr defaultRowHeight="12.75" x14ac:dyDescent="0.2"/>
  <cols>
    <col min="1" max="1" width="9.42578125" style="57" customWidth="1"/>
    <col min="2" max="2" width="55.5703125" style="57" customWidth="1"/>
    <col min="3" max="3" width="10.42578125" style="57" customWidth="1"/>
    <col min="4" max="4" width="9.140625" style="57"/>
    <col min="5" max="5" width="10.42578125" style="57" customWidth="1"/>
    <col min="6" max="7" width="9.140625" style="57" customWidth="1"/>
    <col min="8" max="16384" width="9.140625" style="57"/>
  </cols>
  <sheetData>
    <row r="2" spans="1:9" ht="15" x14ac:dyDescent="0.25">
      <c r="E2" s="286"/>
    </row>
    <row r="4" spans="1:9" ht="15" x14ac:dyDescent="0.25">
      <c r="B4" s="286"/>
      <c r="C4" s="286"/>
      <c r="D4" s="66"/>
    </row>
    <row r="5" spans="1:9" x14ac:dyDescent="0.2">
      <c r="D5" s="66"/>
    </row>
    <row r="6" spans="1:9" x14ac:dyDescent="0.2">
      <c r="D6" s="66"/>
    </row>
    <row r="7" spans="1:9" ht="15.75" x14ac:dyDescent="0.25">
      <c r="A7" s="287"/>
      <c r="B7" s="664" t="s">
        <v>419</v>
      </c>
      <c r="C7" s="664"/>
      <c r="D7" s="664"/>
      <c r="E7" s="664"/>
    </row>
    <row r="8" spans="1:9" x14ac:dyDescent="0.2">
      <c r="D8" s="66"/>
    </row>
    <row r="9" spans="1:9" x14ac:dyDescent="0.2">
      <c r="B9" s="66"/>
      <c r="C9" s="66"/>
      <c r="D9" s="66"/>
    </row>
    <row r="10" spans="1:9" x14ac:dyDescent="0.2">
      <c r="B10" s="497" t="s">
        <v>359</v>
      </c>
      <c r="C10" s="675" t="s">
        <v>369</v>
      </c>
      <c r="D10" s="676"/>
      <c r="E10" s="677"/>
    </row>
    <row r="11" spans="1:9" x14ac:dyDescent="0.2">
      <c r="B11" s="499"/>
      <c r="C11" s="422" t="s">
        <v>18</v>
      </c>
      <c r="D11" s="500" t="s">
        <v>21</v>
      </c>
      <c r="E11" s="500" t="s">
        <v>20</v>
      </c>
    </row>
    <row r="12" spans="1:9" x14ac:dyDescent="0.2">
      <c r="B12" s="501"/>
      <c r="D12" s="502"/>
      <c r="E12" s="503"/>
      <c r="I12" s="288"/>
    </row>
    <row r="13" spans="1:9" x14ac:dyDescent="0.2">
      <c r="B13" s="504" t="s">
        <v>233</v>
      </c>
      <c r="C13" s="505">
        <f>SUM(D13:E13)</f>
        <v>3652</v>
      </c>
      <c r="D13" s="506">
        <f>SUM(D16:D37)</f>
        <v>1998</v>
      </c>
      <c r="E13" s="507">
        <f>SUM(E16:E37)</f>
        <v>1654</v>
      </c>
    </row>
    <row r="14" spans="1:9" x14ac:dyDescent="0.2">
      <c r="B14" s="504"/>
      <c r="D14" s="508"/>
      <c r="E14" s="509"/>
    </row>
    <row r="15" spans="1:9" x14ac:dyDescent="0.2">
      <c r="B15" s="504" t="s">
        <v>234</v>
      </c>
      <c r="C15" s="510"/>
      <c r="D15" s="510"/>
      <c r="E15" s="511"/>
    </row>
    <row r="16" spans="1:9" x14ac:dyDescent="0.2">
      <c r="B16" s="512" t="s">
        <v>370</v>
      </c>
      <c r="C16" s="505">
        <f t="shared" ref="C16:C23" si="0">SUM(D16:E16)</f>
        <v>248</v>
      </c>
      <c r="D16" s="513">
        <v>197</v>
      </c>
      <c r="E16" s="514">
        <v>51</v>
      </c>
    </row>
    <row r="17" spans="2:5" x14ac:dyDescent="0.2">
      <c r="B17" s="512" t="s">
        <v>360</v>
      </c>
      <c r="C17" s="505">
        <f t="shared" si="0"/>
        <v>260</v>
      </c>
      <c r="D17" s="513">
        <v>116</v>
      </c>
      <c r="E17" s="514">
        <v>144</v>
      </c>
    </row>
    <row r="18" spans="2:5" x14ac:dyDescent="0.2">
      <c r="B18" s="515" t="s">
        <v>361</v>
      </c>
      <c r="C18" s="505">
        <f t="shared" si="0"/>
        <v>886</v>
      </c>
      <c r="D18" s="513">
        <v>680</v>
      </c>
      <c r="E18" s="514">
        <v>206</v>
      </c>
    </row>
    <row r="19" spans="2:5" x14ac:dyDescent="0.2">
      <c r="B19" s="515" t="s">
        <v>362</v>
      </c>
      <c r="C19" s="505">
        <f t="shared" si="0"/>
        <v>225</v>
      </c>
      <c r="D19" s="513">
        <v>121</v>
      </c>
      <c r="E19" s="514">
        <v>104</v>
      </c>
    </row>
    <row r="20" spans="2:5" x14ac:dyDescent="0.2">
      <c r="B20" s="515" t="s">
        <v>363</v>
      </c>
      <c r="C20" s="505">
        <f t="shared" si="0"/>
        <v>117</v>
      </c>
      <c r="D20" s="513">
        <v>74</v>
      </c>
      <c r="E20" s="514">
        <v>43</v>
      </c>
    </row>
    <row r="21" spans="2:5" x14ac:dyDescent="0.2">
      <c r="B21" s="512" t="s">
        <v>364</v>
      </c>
      <c r="C21" s="505">
        <f t="shared" si="0"/>
        <v>443</v>
      </c>
      <c r="D21" s="513">
        <v>181</v>
      </c>
      <c r="E21" s="514">
        <v>262</v>
      </c>
    </row>
    <row r="22" spans="2:5" x14ac:dyDescent="0.2">
      <c r="B22" s="512" t="s">
        <v>371</v>
      </c>
      <c r="C22" s="505">
        <f t="shared" si="0"/>
        <v>985</v>
      </c>
      <c r="D22" s="513">
        <v>362</v>
      </c>
      <c r="E22" s="514">
        <v>623</v>
      </c>
    </row>
    <row r="23" spans="2:5" x14ac:dyDescent="0.2">
      <c r="B23" s="516" t="s">
        <v>365</v>
      </c>
      <c r="C23" s="505">
        <f t="shared" si="0"/>
        <v>183</v>
      </c>
      <c r="D23" s="513">
        <v>53</v>
      </c>
      <c r="E23" s="514">
        <v>130</v>
      </c>
    </row>
    <row r="24" spans="2:5" x14ac:dyDescent="0.2">
      <c r="B24" s="512"/>
      <c r="C24" s="505"/>
      <c r="D24" s="513"/>
      <c r="E24" s="514"/>
    </row>
    <row r="25" spans="2:5" x14ac:dyDescent="0.2">
      <c r="B25" s="504" t="s">
        <v>243</v>
      </c>
      <c r="C25" s="505"/>
      <c r="D25" s="513"/>
      <c r="E25" s="514"/>
    </row>
    <row r="26" spans="2:5" x14ac:dyDescent="0.2">
      <c r="B26" s="512"/>
      <c r="C26" s="505"/>
      <c r="D26" s="513"/>
      <c r="E26" s="514"/>
    </row>
    <row r="27" spans="2:5" x14ac:dyDescent="0.2">
      <c r="B27" s="512" t="s">
        <v>245</v>
      </c>
      <c r="C27" s="505">
        <f>SUM(D27:E27)</f>
        <v>52</v>
      </c>
      <c r="D27" s="513">
        <v>37</v>
      </c>
      <c r="E27" s="514">
        <v>15</v>
      </c>
    </row>
    <row r="28" spans="2:5" x14ac:dyDescent="0.2">
      <c r="B28" s="512" t="s">
        <v>246</v>
      </c>
      <c r="C28" s="505">
        <f>SUM(D28:E28)</f>
        <v>78</v>
      </c>
      <c r="D28" s="513">
        <v>61</v>
      </c>
      <c r="E28" s="514">
        <v>17</v>
      </c>
    </row>
    <row r="29" spans="2:5" x14ac:dyDescent="0.2">
      <c r="B29" s="512"/>
      <c r="C29" s="505"/>
      <c r="D29" s="513"/>
      <c r="E29" s="514"/>
    </row>
    <row r="30" spans="2:5" x14ac:dyDescent="0.2">
      <c r="B30" s="512"/>
      <c r="C30" s="505"/>
      <c r="D30" s="513"/>
      <c r="E30" s="514"/>
    </row>
    <row r="31" spans="2:5" x14ac:dyDescent="0.2">
      <c r="B31" s="504" t="s">
        <v>248</v>
      </c>
      <c r="C31" s="505"/>
      <c r="D31" s="513"/>
      <c r="E31" s="514"/>
    </row>
    <row r="32" spans="2:5" x14ac:dyDescent="0.2">
      <c r="B32" s="512" t="s">
        <v>249</v>
      </c>
      <c r="C32" s="505">
        <f t="shared" ref="C32:C37" si="1">SUM(D32:E32)</f>
        <v>19</v>
      </c>
      <c r="D32" s="513">
        <v>9</v>
      </c>
      <c r="E32" s="514">
        <v>10</v>
      </c>
    </row>
    <row r="33" spans="2:5" x14ac:dyDescent="0.2">
      <c r="B33" s="512" t="s">
        <v>250</v>
      </c>
      <c r="C33" s="505">
        <f t="shared" si="1"/>
        <v>63</v>
      </c>
      <c r="D33" s="513">
        <v>47</v>
      </c>
      <c r="E33" s="514">
        <v>16</v>
      </c>
    </row>
    <row r="34" spans="2:5" s="123" customFormat="1" x14ac:dyDescent="0.2">
      <c r="B34" s="512" t="s">
        <v>251</v>
      </c>
      <c r="C34" s="505">
        <f t="shared" si="1"/>
        <v>62</v>
      </c>
      <c r="D34" s="513">
        <v>41</v>
      </c>
      <c r="E34" s="514">
        <v>21</v>
      </c>
    </row>
    <row r="35" spans="2:5" x14ac:dyDescent="0.2">
      <c r="B35" s="512" t="s">
        <v>366</v>
      </c>
      <c r="C35" s="505">
        <f t="shared" si="1"/>
        <v>4</v>
      </c>
      <c r="D35" s="513">
        <v>3</v>
      </c>
      <c r="E35" s="514">
        <v>1</v>
      </c>
    </row>
    <row r="36" spans="2:5" x14ac:dyDescent="0.2">
      <c r="B36" s="512" t="s">
        <v>367</v>
      </c>
      <c r="C36" s="505">
        <f t="shared" si="1"/>
        <v>5</v>
      </c>
      <c r="D36" s="513">
        <v>3</v>
      </c>
      <c r="E36" s="514">
        <v>2</v>
      </c>
    </row>
    <row r="37" spans="2:5" x14ac:dyDescent="0.2">
      <c r="B37" s="512" t="s">
        <v>280</v>
      </c>
      <c r="C37" s="505">
        <f t="shared" si="1"/>
        <v>22</v>
      </c>
      <c r="D37" s="513">
        <v>13</v>
      </c>
      <c r="E37" s="514">
        <v>9</v>
      </c>
    </row>
    <row r="38" spans="2:5" x14ac:dyDescent="0.2">
      <c r="B38" s="517"/>
      <c r="C38" s="518"/>
      <c r="D38" s="519"/>
      <c r="E38" s="520"/>
    </row>
    <row r="39" spans="2:5" x14ac:dyDescent="0.2">
      <c r="B39" s="66"/>
      <c r="C39" s="66"/>
      <c r="D39" s="66"/>
    </row>
    <row r="40" spans="2:5" x14ac:dyDescent="0.2">
      <c r="B40" s="521" t="s">
        <v>368</v>
      </c>
      <c r="C40" s="288"/>
      <c r="D40" s="66"/>
    </row>
    <row r="41" spans="2:5" x14ac:dyDescent="0.2">
      <c r="D41" s="66"/>
    </row>
    <row r="42" spans="2:5" x14ac:dyDescent="0.2">
      <c r="D42" s="66"/>
    </row>
    <row r="44" spans="2:5" x14ac:dyDescent="0.2">
      <c r="B44" s="71"/>
      <c r="C44" s="71"/>
      <c r="D44" s="66"/>
    </row>
  </sheetData>
  <mergeCells count="2">
    <mergeCell ref="B7:E7"/>
    <mergeCell ref="C10:E10"/>
  </mergeCells>
  <pageMargins left="0.7" right="0.7" top="0.75" bottom="0.75" header="0.3" footer="0.3"/>
  <drawing r:id="rId1"/>
  <legacyDrawing r:id="rId2"/>
  <oleObjects>
    <mc:AlternateContent xmlns:mc="http://schemas.openxmlformats.org/markup-compatibility/2006">
      <mc:Choice Requires="x14">
        <oleObject progId="MSPhotoEd.3" shapeId="712707" r:id="rId3">
          <objectPr defaultSize="0" autoPict="0" r:id="rId4">
            <anchor moveWithCells="1" sizeWithCells="1">
              <from>
                <xdr:col>1</xdr:col>
                <xdr:colOff>0</xdr:colOff>
                <xdr:row>0</xdr:row>
                <xdr:rowOff>152400</xdr:rowOff>
              </from>
              <to>
                <xdr:col>1</xdr:col>
                <xdr:colOff>0</xdr:colOff>
                <xdr:row>3</xdr:row>
                <xdr:rowOff>85725</xdr:rowOff>
              </to>
            </anchor>
          </objectPr>
        </oleObject>
      </mc:Choice>
      <mc:Fallback>
        <oleObject progId="MSPhotoEd.3" shapeId="712707" r:id="rId3"/>
      </mc:Fallback>
    </mc:AlternateContent>
    <mc:AlternateContent xmlns:mc="http://schemas.openxmlformats.org/markup-compatibility/2006">
      <mc:Choice Requires="x14">
        <oleObject progId="MSPhotoEd.3" shapeId="712708" r:id="rId5">
          <objectPr defaultSize="0" autoPict="0" r:id="rId4">
            <anchor moveWithCells="1" sizeWithCells="1">
              <from>
                <xdr:col>1</xdr:col>
                <xdr:colOff>0</xdr:colOff>
                <xdr:row>0</xdr:row>
                <xdr:rowOff>152400</xdr:rowOff>
              </from>
              <to>
                <xdr:col>1</xdr:col>
                <xdr:colOff>0</xdr:colOff>
                <xdr:row>3</xdr:row>
                <xdr:rowOff>85725</xdr:rowOff>
              </to>
            </anchor>
          </objectPr>
        </oleObject>
      </mc:Choice>
      <mc:Fallback>
        <oleObject progId="MSPhotoEd.3" shapeId="712708" r:id="rId5"/>
      </mc:Fallback>
    </mc:AlternateContent>
    <mc:AlternateContent xmlns:mc="http://schemas.openxmlformats.org/markup-compatibility/2006">
      <mc:Choice Requires="x14">
        <oleObject progId="MSPhotoEd.3" shapeId="712709" r:id="rId6">
          <objectPr defaultSize="0" autoPict="0" r:id="rId4">
            <anchor moveWithCells="1" sizeWithCells="1">
              <from>
                <xdr:col>0</xdr:col>
                <xdr:colOff>0</xdr:colOff>
                <xdr:row>0</xdr:row>
                <xdr:rowOff>0</xdr:rowOff>
              </from>
              <to>
                <xdr:col>1</xdr:col>
                <xdr:colOff>238125</xdr:colOff>
                <xdr:row>3</xdr:row>
                <xdr:rowOff>57150</xdr:rowOff>
              </to>
            </anchor>
          </objectPr>
        </oleObject>
      </mc:Choice>
      <mc:Fallback>
        <oleObject progId="MSPhotoEd.3" shapeId="712709" r:id="rId6"/>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O51"/>
  <sheetViews>
    <sheetView zoomScaleNormal="100" zoomScaleSheetLayoutView="83" workbookViewId="0">
      <selection activeCell="C4" sqref="C4"/>
    </sheetView>
  </sheetViews>
  <sheetFormatPr defaultRowHeight="12.75" x14ac:dyDescent="0.2"/>
  <cols>
    <col min="1" max="2" width="9.140625" style="292"/>
    <col min="3" max="3" width="47.85546875" style="292" customWidth="1"/>
    <col min="4" max="4" width="15.140625" style="292" customWidth="1"/>
    <col min="5" max="5" width="18.85546875" style="292" customWidth="1"/>
    <col min="6" max="6" width="19" style="292" customWidth="1"/>
    <col min="7" max="7" width="13.5703125" style="292" customWidth="1"/>
    <col min="8" max="8" width="10.7109375" style="66" customWidth="1"/>
    <col min="9" max="9" width="18.85546875" style="66" customWidth="1"/>
    <col min="10" max="10" width="23.42578125" style="292" customWidth="1"/>
    <col min="11" max="11" width="23.42578125" style="66" customWidth="1"/>
    <col min="12" max="16384" width="9.140625" style="292"/>
  </cols>
  <sheetData>
    <row r="1" spans="1:9" x14ac:dyDescent="0.2">
      <c r="A1" s="324"/>
    </row>
    <row r="6" spans="1:9" ht="15.95" customHeight="1" x14ac:dyDescent="0.25">
      <c r="B6" s="541"/>
      <c r="C6" s="678" t="s">
        <v>333</v>
      </c>
      <c r="D6" s="678"/>
      <c r="E6" s="678"/>
      <c r="F6" s="678"/>
      <c r="G6" s="678"/>
      <c r="H6" s="542"/>
      <c r="I6" s="542"/>
    </row>
    <row r="7" spans="1:9" ht="15.95" customHeight="1" x14ac:dyDescent="0.25">
      <c r="B7" s="541"/>
      <c r="C7" s="542"/>
      <c r="D7" s="542"/>
      <c r="E7" s="542"/>
    </row>
    <row r="8" spans="1:9" ht="15.95" customHeight="1" x14ac:dyDescent="0.2">
      <c r="C8" s="679"/>
      <c r="D8" s="681" t="s">
        <v>337</v>
      </c>
      <c r="E8" s="681"/>
      <c r="F8" s="681"/>
      <c r="G8" s="681"/>
    </row>
    <row r="9" spans="1:9" x14ac:dyDescent="0.2">
      <c r="B9" s="66"/>
      <c r="C9" s="680"/>
      <c r="D9" s="544" t="s">
        <v>338</v>
      </c>
      <c r="E9" s="544" t="s">
        <v>401</v>
      </c>
      <c r="F9" s="558" t="s">
        <v>402</v>
      </c>
      <c r="G9" s="558" t="s">
        <v>407</v>
      </c>
      <c r="I9" s="544"/>
    </row>
    <row r="10" spans="1:9" x14ac:dyDescent="0.2">
      <c r="B10" s="66"/>
      <c r="C10" s="545" t="s">
        <v>331</v>
      </c>
      <c r="D10" s="546" t="s">
        <v>336</v>
      </c>
      <c r="E10" s="547">
        <v>3726</v>
      </c>
      <c r="F10" s="547">
        <v>3820</v>
      </c>
      <c r="G10" s="547">
        <v>3837</v>
      </c>
      <c r="I10" s="547"/>
    </row>
    <row r="11" spans="1:9" x14ac:dyDescent="0.2">
      <c r="B11" s="66"/>
      <c r="C11" s="545"/>
      <c r="D11" s="546"/>
      <c r="E11" s="547"/>
      <c r="F11" s="547"/>
      <c r="G11" s="547"/>
      <c r="I11" s="547"/>
    </row>
    <row r="12" spans="1:9" x14ac:dyDescent="0.2">
      <c r="B12" s="66"/>
      <c r="C12" s="545" t="s">
        <v>406</v>
      </c>
      <c r="D12" s="546" t="s">
        <v>334</v>
      </c>
      <c r="E12" s="547">
        <v>2437</v>
      </c>
      <c r="F12" s="547">
        <v>2540</v>
      </c>
      <c r="G12" s="547">
        <v>2569</v>
      </c>
      <c r="I12" s="547"/>
    </row>
    <row r="13" spans="1:9" x14ac:dyDescent="0.2">
      <c r="B13" s="66"/>
      <c r="C13" s="545"/>
      <c r="D13" s="546"/>
      <c r="E13" s="547"/>
      <c r="F13" s="547"/>
      <c r="G13" s="548"/>
      <c r="I13" s="548"/>
    </row>
    <row r="14" spans="1:9" x14ac:dyDescent="0.2">
      <c r="B14" s="66"/>
      <c r="C14" s="545"/>
      <c r="D14" s="546"/>
      <c r="E14" s="547"/>
      <c r="F14" s="547"/>
      <c r="G14" s="548"/>
      <c r="I14" s="548"/>
    </row>
    <row r="15" spans="1:9" x14ac:dyDescent="0.2">
      <c r="B15" s="66"/>
      <c r="C15" s="549" t="s">
        <v>18</v>
      </c>
      <c r="D15" s="550" t="s">
        <v>335</v>
      </c>
      <c r="E15" s="551">
        <f>SUM(E10:E12)</f>
        <v>6163</v>
      </c>
      <c r="F15" s="559">
        <f>SUM(F10:G12)</f>
        <v>12766</v>
      </c>
      <c r="G15" s="559">
        <f>SUM(G10:I12)</f>
        <v>6406</v>
      </c>
      <c r="I15" s="551"/>
    </row>
    <row r="16" spans="1:9" x14ac:dyDescent="0.2">
      <c r="C16" s="552"/>
      <c r="D16" s="552"/>
      <c r="E16" s="552"/>
    </row>
    <row r="17" spans="3:15" x14ac:dyDescent="0.2">
      <c r="C17" s="549" t="s">
        <v>403</v>
      </c>
      <c r="D17" s="549"/>
      <c r="E17" s="549"/>
    </row>
    <row r="18" spans="3:15" ht="46.5" customHeight="1" x14ac:dyDescent="0.2">
      <c r="C18" s="682" t="s">
        <v>404</v>
      </c>
      <c r="D18" s="682"/>
      <c r="E18" s="682"/>
      <c r="F18" s="682"/>
      <c r="G18" s="682"/>
      <c r="H18" s="682"/>
      <c r="I18" s="682"/>
    </row>
    <row r="22" spans="3:15" ht="15.75" x14ac:dyDescent="0.25">
      <c r="C22" s="664" t="s">
        <v>420</v>
      </c>
      <c r="D22" s="664"/>
      <c r="E22" s="664"/>
      <c r="F22" s="664"/>
      <c r="G22" s="291"/>
      <c r="H22" s="457"/>
      <c r="I22" s="457"/>
      <c r="J22" s="291"/>
      <c r="K22" s="291"/>
      <c r="L22" s="291"/>
      <c r="M22" s="291"/>
      <c r="N22" s="291"/>
      <c r="O22" s="291"/>
    </row>
    <row r="24" spans="3:15" x14ac:dyDescent="0.2">
      <c r="C24" s="543"/>
      <c r="D24" s="498" t="s">
        <v>398</v>
      </c>
      <c r="E24" s="498" t="s">
        <v>399</v>
      </c>
      <c r="F24" s="498" t="s">
        <v>408</v>
      </c>
      <c r="K24" s="424"/>
    </row>
    <row r="25" spans="3:15" x14ac:dyDescent="0.2">
      <c r="C25" s="324" t="s">
        <v>372</v>
      </c>
      <c r="D25" s="553">
        <v>1</v>
      </c>
      <c r="E25" s="553">
        <v>1</v>
      </c>
      <c r="F25" s="553">
        <v>1</v>
      </c>
      <c r="K25" s="554"/>
    </row>
    <row r="26" spans="3:15" x14ac:dyDescent="0.2">
      <c r="C26" s="324" t="s">
        <v>373</v>
      </c>
      <c r="D26" s="553">
        <v>415</v>
      </c>
      <c r="E26" s="553">
        <v>415</v>
      </c>
      <c r="F26" s="553">
        <v>420</v>
      </c>
      <c r="K26" s="554"/>
    </row>
    <row r="27" spans="3:15" x14ac:dyDescent="0.2">
      <c r="C27" s="324" t="s">
        <v>374</v>
      </c>
      <c r="D27" s="553">
        <v>171</v>
      </c>
      <c r="E27" s="553">
        <v>180</v>
      </c>
      <c r="F27" s="553">
        <v>171</v>
      </c>
      <c r="K27" s="554"/>
    </row>
    <row r="28" spans="3:15" x14ac:dyDescent="0.2">
      <c r="C28" s="324" t="s">
        <v>375</v>
      </c>
      <c r="D28" s="553">
        <v>13</v>
      </c>
      <c r="E28" s="553">
        <v>13</v>
      </c>
      <c r="F28" s="553">
        <v>13</v>
      </c>
      <c r="K28" s="554"/>
    </row>
    <row r="29" spans="3:15" x14ac:dyDescent="0.2">
      <c r="C29" s="324" t="s">
        <v>376</v>
      </c>
      <c r="D29" s="553">
        <v>210</v>
      </c>
      <c r="E29" s="553">
        <v>227</v>
      </c>
      <c r="F29" s="553">
        <v>244</v>
      </c>
      <c r="K29" s="554"/>
    </row>
    <row r="30" spans="3:15" x14ac:dyDescent="0.2">
      <c r="C30" s="324" t="s">
        <v>377</v>
      </c>
      <c r="D30" s="553">
        <v>22</v>
      </c>
      <c r="E30" s="553">
        <v>26</v>
      </c>
      <c r="F30" s="553">
        <v>26</v>
      </c>
      <c r="K30" s="554"/>
    </row>
    <row r="31" spans="3:15" x14ac:dyDescent="0.2">
      <c r="C31" s="324" t="s">
        <v>378</v>
      </c>
      <c r="D31" s="553">
        <v>7</v>
      </c>
      <c r="E31" s="553">
        <v>7</v>
      </c>
      <c r="F31" s="553">
        <v>8</v>
      </c>
      <c r="K31" s="554"/>
    </row>
    <row r="32" spans="3:15" x14ac:dyDescent="0.2">
      <c r="C32" s="324" t="s">
        <v>379</v>
      </c>
      <c r="D32" s="553">
        <v>6</v>
      </c>
      <c r="E32" s="553">
        <v>7</v>
      </c>
      <c r="F32" s="553">
        <v>7</v>
      </c>
      <c r="K32" s="554"/>
    </row>
    <row r="33" spans="3:11" x14ac:dyDescent="0.2">
      <c r="C33" s="324" t="s">
        <v>380</v>
      </c>
      <c r="D33" s="553">
        <v>7</v>
      </c>
      <c r="E33" s="553">
        <v>7</v>
      </c>
      <c r="F33" s="553">
        <v>7</v>
      </c>
      <c r="K33" s="554"/>
    </row>
    <row r="34" spans="3:11" x14ac:dyDescent="0.2">
      <c r="C34" s="324" t="s">
        <v>381</v>
      </c>
      <c r="D34" s="553">
        <v>90</v>
      </c>
      <c r="E34" s="553">
        <v>100</v>
      </c>
      <c r="F34" s="553">
        <v>100</v>
      </c>
      <c r="K34" s="554"/>
    </row>
    <row r="35" spans="3:11" x14ac:dyDescent="0.2">
      <c r="C35" s="324" t="s">
        <v>382</v>
      </c>
      <c r="D35" s="553">
        <v>36</v>
      </c>
      <c r="E35" s="553">
        <v>36</v>
      </c>
      <c r="F35" s="553">
        <v>36</v>
      </c>
      <c r="K35" s="554"/>
    </row>
    <row r="36" spans="3:11" x14ac:dyDescent="0.2">
      <c r="C36" s="324" t="s">
        <v>383</v>
      </c>
      <c r="D36" s="553">
        <v>21</v>
      </c>
      <c r="E36" s="553">
        <v>22</v>
      </c>
      <c r="F36" s="553">
        <v>22</v>
      </c>
      <c r="K36" s="554"/>
    </row>
    <row r="37" spans="3:11" x14ac:dyDescent="0.2">
      <c r="C37" s="324" t="s">
        <v>384</v>
      </c>
      <c r="D37" s="553">
        <v>4</v>
      </c>
      <c r="E37" s="553">
        <v>4</v>
      </c>
      <c r="F37" s="553">
        <v>4</v>
      </c>
      <c r="K37" s="554"/>
    </row>
    <row r="38" spans="3:11" x14ac:dyDescent="0.2">
      <c r="C38" s="324" t="s">
        <v>385</v>
      </c>
      <c r="D38" s="553">
        <v>834</v>
      </c>
      <c r="E38" s="553">
        <v>886</v>
      </c>
      <c r="F38" s="553">
        <v>886</v>
      </c>
      <c r="K38" s="554"/>
    </row>
    <row r="39" spans="3:11" x14ac:dyDescent="0.2">
      <c r="C39" s="324" t="s">
        <v>386</v>
      </c>
      <c r="D39" s="553">
        <v>10</v>
      </c>
      <c r="E39" s="553">
        <v>10</v>
      </c>
      <c r="F39" s="553">
        <v>11</v>
      </c>
      <c r="K39" s="554"/>
    </row>
    <row r="40" spans="3:11" x14ac:dyDescent="0.2">
      <c r="C40" s="324" t="s">
        <v>387</v>
      </c>
      <c r="D40" s="553">
        <v>54</v>
      </c>
      <c r="E40" s="553">
        <v>54</v>
      </c>
      <c r="F40" s="553">
        <v>54</v>
      </c>
      <c r="K40" s="554"/>
    </row>
    <row r="41" spans="3:11" x14ac:dyDescent="0.2">
      <c r="C41" s="324" t="s">
        <v>388</v>
      </c>
      <c r="D41" s="553">
        <v>4</v>
      </c>
      <c r="E41" s="553">
        <v>6</v>
      </c>
      <c r="F41" s="553">
        <v>6</v>
      </c>
      <c r="K41" s="554"/>
    </row>
    <row r="42" spans="3:11" x14ac:dyDescent="0.2">
      <c r="C42" s="324" t="s">
        <v>389</v>
      </c>
      <c r="D42" s="553">
        <v>8</v>
      </c>
      <c r="E42" s="553">
        <v>8</v>
      </c>
      <c r="F42" s="553">
        <v>8</v>
      </c>
      <c r="K42" s="554"/>
    </row>
    <row r="43" spans="3:11" x14ac:dyDescent="0.2">
      <c r="C43" s="324" t="s">
        <v>390</v>
      </c>
      <c r="D43" s="553">
        <v>11</v>
      </c>
      <c r="E43" s="553">
        <v>12</v>
      </c>
      <c r="F43" s="553">
        <v>12</v>
      </c>
      <c r="K43" s="554"/>
    </row>
    <row r="44" spans="3:11" x14ac:dyDescent="0.2">
      <c r="C44" s="324" t="s">
        <v>391</v>
      </c>
      <c r="D44" s="553">
        <v>86</v>
      </c>
      <c r="E44" s="553">
        <v>86</v>
      </c>
      <c r="F44" s="553">
        <v>86</v>
      </c>
      <c r="K44" s="554"/>
    </row>
    <row r="45" spans="3:11" x14ac:dyDescent="0.2">
      <c r="C45" s="324" t="s">
        <v>392</v>
      </c>
      <c r="D45" s="553">
        <v>153</v>
      </c>
      <c r="E45" s="553">
        <v>161</v>
      </c>
      <c r="F45" s="553">
        <v>170</v>
      </c>
      <c r="K45" s="554"/>
    </row>
    <row r="46" spans="3:11" x14ac:dyDescent="0.2">
      <c r="C46" s="324" t="s">
        <v>393</v>
      </c>
      <c r="D46" s="553">
        <v>26</v>
      </c>
      <c r="E46" s="553">
        <v>26</v>
      </c>
      <c r="F46" s="553">
        <v>26</v>
      </c>
      <c r="K46" s="554"/>
    </row>
    <row r="47" spans="3:11" x14ac:dyDescent="0.2">
      <c r="C47" s="324" t="s">
        <v>394</v>
      </c>
      <c r="D47" s="553">
        <v>1</v>
      </c>
      <c r="E47" s="553">
        <v>1</v>
      </c>
      <c r="F47" s="553">
        <v>1</v>
      </c>
      <c r="K47" s="554"/>
    </row>
    <row r="48" spans="3:11" x14ac:dyDescent="0.2">
      <c r="C48" s="324" t="s">
        <v>395</v>
      </c>
      <c r="D48" s="553">
        <v>32</v>
      </c>
      <c r="E48" s="553">
        <v>32</v>
      </c>
      <c r="F48" s="553">
        <v>33</v>
      </c>
      <c r="K48" s="554"/>
    </row>
    <row r="49" spans="3:11" x14ac:dyDescent="0.2">
      <c r="C49" s="324" t="s">
        <v>396</v>
      </c>
      <c r="D49" s="553">
        <v>90</v>
      </c>
      <c r="E49" s="553">
        <v>87</v>
      </c>
      <c r="F49" s="553">
        <v>89</v>
      </c>
      <c r="K49" s="554"/>
    </row>
    <row r="50" spans="3:11" x14ac:dyDescent="0.2">
      <c r="C50" s="383" t="s">
        <v>397</v>
      </c>
      <c r="D50" s="555">
        <v>125</v>
      </c>
      <c r="E50" s="555">
        <v>126</v>
      </c>
      <c r="F50" s="555">
        <v>128</v>
      </c>
      <c r="K50" s="554"/>
    </row>
    <row r="51" spans="3:11" x14ac:dyDescent="0.2">
      <c r="C51" s="397" t="s">
        <v>400</v>
      </c>
      <c r="D51" s="556">
        <f>SUM(D25:E50)</f>
        <v>4977</v>
      </c>
      <c r="E51" s="556">
        <f>SUM(E25:E50)</f>
        <v>2540</v>
      </c>
      <c r="F51" s="556">
        <f>SUM(F25:K50)</f>
        <v>2569</v>
      </c>
      <c r="K51" s="557"/>
    </row>
  </sheetData>
  <customSheetViews>
    <customSheetView guid="{F1F7BD3E-FC2C-462F-A022-5270024FE9F6}" scale="83" showPageBreaks="1" printArea="1" view="pageBreakPreview">
      <selection activeCell="I11" sqref="I11"/>
      <pageMargins left="0.7" right="0.7" top="0.75" bottom="0.75" header="0.3" footer="0.3"/>
      <pageSetup scale="75" orientation="portrait" r:id="rId1"/>
    </customSheetView>
    <customSheetView guid="{2C045F60-6AB2-44F0-B91E-AB5C1A883BD2}" scale="83" showPageBreaks="1" printArea="1" view="pageBreakPreview">
      <selection activeCell="L39" sqref="L39"/>
      <pageMargins left="0.7" right="0.7" top="0.75" bottom="0.75" header="0.3" footer="0.3"/>
      <pageSetup scale="86" orientation="portrait" r:id="rId2"/>
    </customSheetView>
  </customSheetViews>
  <mergeCells count="5">
    <mergeCell ref="C6:G6"/>
    <mergeCell ref="C22:F22"/>
    <mergeCell ref="C8:C9"/>
    <mergeCell ref="D8:G8"/>
    <mergeCell ref="C18:I18"/>
  </mergeCells>
  <pageMargins left="0.7" right="0.7" top="0.75" bottom="0.75" header="0.3" footer="0.3"/>
  <pageSetup scale="56" orientation="portrait" r:id="rId3"/>
  <drawing r:id="rId4"/>
  <legacyDrawing r:id="rId5"/>
  <oleObjects>
    <mc:AlternateContent xmlns:mc="http://schemas.openxmlformats.org/markup-compatibility/2006">
      <mc:Choice Requires="x14">
        <oleObject progId="MSPhotoEd.3" shapeId="717825" r:id="rId6">
          <objectPr defaultSize="0" autoPict="0" r:id="rId7">
            <anchor moveWithCells="1" sizeWithCells="1">
              <from>
                <xdr:col>0</xdr:col>
                <xdr:colOff>0</xdr:colOff>
                <xdr:row>0</xdr:row>
                <xdr:rowOff>0</xdr:rowOff>
              </from>
              <to>
                <xdr:col>1</xdr:col>
                <xdr:colOff>257175</xdr:colOff>
                <xdr:row>3</xdr:row>
                <xdr:rowOff>85725</xdr:rowOff>
              </to>
            </anchor>
          </objectPr>
        </oleObject>
      </mc:Choice>
      <mc:Fallback>
        <oleObject progId="MSPhotoEd.3" shapeId="717825" r:id="rId6"/>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4:AC32"/>
  <sheetViews>
    <sheetView view="pageBreakPreview" topLeftCell="A7" zoomScaleNormal="90" zoomScaleSheetLayoutView="100" workbookViewId="0">
      <selection activeCell="B40" sqref="B40"/>
    </sheetView>
  </sheetViews>
  <sheetFormatPr defaultRowHeight="12.75" outlineLevelCol="1" x14ac:dyDescent="0.2"/>
  <cols>
    <col min="1" max="1" width="7" customWidth="1"/>
    <col min="2" max="2" width="10.42578125" customWidth="1"/>
    <col min="3" max="3" width="9.85546875" customWidth="1"/>
    <col min="4" max="4" width="8.7109375" customWidth="1"/>
    <col min="5" max="5" width="8.85546875" customWidth="1"/>
    <col min="6" max="6" width="9" customWidth="1"/>
    <col min="7" max="7" width="9.140625" customWidth="1" outlineLevel="1"/>
    <col min="8" max="8" width="62.28515625" customWidth="1" outlineLevel="1"/>
    <col min="9" max="9" width="15.85546875" customWidth="1" outlineLevel="1"/>
    <col min="10" max="10" width="9.140625" customWidth="1" outlineLevel="1"/>
    <col min="11" max="11" width="4.7109375" customWidth="1" outlineLevel="1"/>
    <col min="12" max="12" width="7.28515625" customWidth="1"/>
    <col min="13" max="13" width="7.5703125" customWidth="1"/>
    <col min="14" max="14" width="7.42578125" customWidth="1"/>
    <col min="15" max="15" width="7.7109375" customWidth="1"/>
    <col min="16" max="17" width="7.42578125" customWidth="1"/>
    <col min="18" max="19" width="7.5703125" customWidth="1"/>
    <col min="20" max="21" width="7.42578125" customWidth="1"/>
    <col min="22" max="24" width="7.5703125" customWidth="1"/>
    <col min="25" max="25" width="9.42578125" customWidth="1"/>
    <col min="26" max="26" width="8.5703125" customWidth="1"/>
  </cols>
  <sheetData>
    <row r="4" spans="1:27" ht="15.75" customHeight="1" x14ac:dyDescent="0.25">
      <c r="S4" s="645" t="s">
        <v>204</v>
      </c>
      <c r="T4" s="645"/>
      <c r="U4" s="645"/>
      <c r="V4" s="645"/>
      <c r="W4" s="645"/>
      <c r="X4" s="645"/>
      <c r="Y4" s="645"/>
      <c r="Z4" s="645"/>
      <c r="AA4" s="55"/>
    </row>
    <row r="5" spans="1:27" s="61" customFormat="1" ht="9" customHeight="1" x14ac:dyDescent="0.2"/>
    <row r="8" spans="1:27" ht="12.75" customHeight="1" x14ac:dyDescent="0.2"/>
    <row r="9" spans="1:27" ht="17.25" customHeight="1" x14ac:dyDescent="0.25">
      <c r="A9" s="651" t="s">
        <v>183</v>
      </c>
      <c r="B9" s="651"/>
      <c r="C9" s="651"/>
      <c r="D9" s="651"/>
      <c r="E9" s="651"/>
      <c r="F9" s="651"/>
      <c r="G9" s="651"/>
      <c r="H9" s="651"/>
      <c r="I9" s="651"/>
      <c r="J9" s="651"/>
      <c r="K9" s="651"/>
      <c r="L9" s="651"/>
      <c r="M9" s="651"/>
      <c r="N9" s="651"/>
      <c r="O9" s="651"/>
      <c r="P9" s="651"/>
      <c r="Q9" s="651"/>
      <c r="R9" s="651"/>
      <c r="S9" s="651"/>
      <c r="T9" s="651"/>
      <c r="U9" s="651"/>
      <c r="V9" s="651"/>
      <c r="W9" s="651"/>
      <c r="X9" s="651"/>
      <c r="Y9" s="651"/>
      <c r="Z9" s="651"/>
    </row>
    <row r="10" spans="1:27" ht="15.75" x14ac:dyDescent="0.25">
      <c r="A10" s="50"/>
      <c r="B10" s="50"/>
      <c r="C10" s="50"/>
      <c r="D10" s="50"/>
      <c r="E10" s="50"/>
      <c r="F10" s="50"/>
      <c r="G10" s="50"/>
      <c r="H10" s="50"/>
      <c r="I10" s="50"/>
      <c r="J10" s="50"/>
      <c r="K10" s="50"/>
      <c r="L10" s="50"/>
      <c r="M10" s="50"/>
      <c r="N10" s="50"/>
      <c r="O10" s="50"/>
      <c r="P10" s="50"/>
      <c r="Q10" s="50"/>
      <c r="R10" s="50"/>
      <c r="S10" s="50"/>
      <c r="T10" s="50"/>
      <c r="U10" s="50"/>
      <c r="V10" s="50"/>
      <c r="W10" s="50"/>
      <c r="X10" s="50"/>
      <c r="Y10" s="50"/>
      <c r="Z10" s="50"/>
    </row>
    <row r="11" spans="1:27" ht="14.25" customHeight="1" x14ac:dyDescent="0.25">
      <c r="A11" s="79"/>
      <c r="B11" s="79"/>
      <c r="C11" s="79"/>
      <c r="D11" s="79"/>
      <c r="E11" s="79"/>
      <c r="F11" s="79"/>
      <c r="G11" s="79"/>
      <c r="H11" s="79"/>
      <c r="I11" s="79"/>
      <c r="J11" s="79"/>
      <c r="K11" s="79"/>
      <c r="L11" s="79"/>
      <c r="M11" s="79"/>
      <c r="N11" s="79"/>
      <c r="O11" s="79"/>
      <c r="P11" s="79"/>
      <c r="Q11" s="79"/>
      <c r="R11" s="79"/>
      <c r="S11" s="79"/>
      <c r="T11" s="79"/>
      <c r="U11" s="79"/>
      <c r="V11" s="79"/>
      <c r="W11" s="79"/>
      <c r="X11" s="79"/>
      <c r="Y11" s="79"/>
      <c r="Z11" s="79"/>
    </row>
    <row r="12" spans="1:27" ht="12.75" customHeight="1" x14ac:dyDescent="0.25">
      <c r="A12" s="60"/>
      <c r="B12" s="60"/>
      <c r="C12" s="6"/>
      <c r="D12" s="6"/>
      <c r="E12" s="6"/>
      <c r="F12" s="6"/>
      <c r="G12" s="6"/>
      <c r="H12" s="6"/>
      <c r="I12" s="6"/>
      <c r="J12" s="6"/>
      <c r="K12" s="6"/>
      <c r="L12" s="6"/>
      <c r="M12" s="6"/>
    </row>
    <row r="13" spans="1:27" ht="14.25" customHeight="1" x14ac:dyDescent="0.2">
      <c r="A13" s="652" t="s">
        <v>219</v>
      </c>
      <c r="B13" s="653"/>
      <c r="C13" s="653"/>
      <c r="D13" s="653"/>
      <c r="E13" s="653"/>
      <c r="F13" s="653"/>
      <c r="G13" s="653"/>
      <c r="H13" s="653"/>
      <c r="I13" s="653"/>
      <c r="J13" s="653"/>
      <c r="K13" s="653"/>
      <c r="L13" s="653"/>
      <c r="M13" s="653"/>
      <c r="N13" s="653"/>
      <c r="O13" s="653"/>
      <c r="P13" s="653"/>
      <c r="Q13" s="653"/>
      <c r="R13" s="653"/>
      <c r="S13" s="653"/>
      <c r="T13" s="653"/>
      <c r="U13" s="653"/>
      <c r="V13" s="653"/>
      <c r="W13" s="653"/>
      <c r="X13" s="653"/>
      <c r="Y13" s="653"/>
      <c r="Z13" s="653"/>
    </row>
    <row r="14" spans="1:27" ht="12.75" customHeight="1" x14ac:dyDescent="0.2">
      <c r="A14" s="85"/>
      <c r="B14" s="86"/>
      <c r="C14" s="86"/>
      <c r="D14" s="86"/>
      <c r="E14" s="86"/>
      <c r="F14" s="86"/>
      <c r="G14" s="86"/>
      <c r="H14" s="86"/>
      <c r="I14" s="86"/>
      <c r="J14" s="86"/>
      <c r="K14" s="86"/>
      <c r="L14" s="87"/>
      <c r="M14" s="86"/>
      <c r="N14" s="87"/>
      <c r="O14" s="87"/>
      <c r="P14" s="86"/>
      <c r="Q14" s="87"/>
      <c r="R14" s="87"/>
      <c r="S14" s="87"/>
      <c r="T14" s="87"/>
      <c r="U14" s="87"/>
      <c r="V14" s="87"/>
      <c r="W14" s="87"/>
      <c r="X14" s="86"/>
      <c r="Y14" s="86"/>
      <c r="Z14" s="87"/>
      <c r="AA14" s="70"/>
    </row>
    <row r="15" spans="1:27" ht="62.25" customHeight="1" x14ac:dyDescent="0.2">
      <c r="A15" s="654" t="s">
        <v>184</v>
      </c>
      <c r="B15" s="653"/>
      <c r="C15" s="653"/>
      <c r="D15" s="653"/>
      <c r="E15" s="653"/>
      <c r="F15" s="653"/>
      <c r="G15" s="653"/>
      <c r="H15" s="653"/>
      <c r="I15" s="653"/>
      <c r="J15" s="653"/>
      <c r="K15" s="653"/>
      <c r="L15" s="653"/>
      <c r="M15" s="653"/>
      <c r="N15" s="653"/>
      <c r="O15" s="653"/>
      <c r="P15" s="653"/>
      <c r="Q15" s="653"/>
      <c r="R15" s="653"/>
      <c r="S15" s="653"/>
      <c r="T15" s="653"/>
      <c r="U15" s="653"/>
      <c r="V15" s="653"/>
      <c r="W15" s="653"/>
      <c r="X15" s="653"/>
      <c r="Y15" s="653"/>
      <c r="Z15" s="653"/>
    </row>
    <row r="16" spans="1:27" ht="12.75" customHeight="1" x14ac:dyDescent="0.2">
      <c r="A16" s="88"/>
      <c r="B16" s="86"/>
      <c r="C16" s="87"/>
      <c r="D16" s="87"/>
      <c r="E16" s="87"/>
      <c r="F16" s="87"/>
      <c r="G16" s="87"/>
      <c r="H16" s="87"/>
      <c r="I16" s="87"/>
      <c r="J16" s="87"/>
      <c r="K16" s="87"/>
      <c r="L16" s="87"/>
      <c r="M16" s="89"/>
      <c r="N16" s="87"/>
      <c r="O16" s="87"/>
      <c r="P16" s="89"/>
      <c r="Q16" s="87"/>
      <c r="R16" s="87"/>
      <c r="S16" s="87"/>
      <c r="T16" s="87"/>
      <c r="U16" s="87"/>
      <c r="V16" s="87"/>
      <c r="W16" s="87"/>
      <c r="X16" s="89"/>
      <c r="Y16" s="89"/>
      <c r="Z16" s="87"/>
      <c r="AA16" s="56"/>
    </row>
    <row r="17" spans="1:29" ht="74.25" customHeight="1" x14ac:dyDescent="0.2">
      <c r="A17" s="655" t="s">
        <v>185</v>
      </c>
      <c r="B17" s="653"/>
      <c r="C17" s="653"/>
      <c r="D17" s="653"/>
      <c r="E17" s="653"/>
      <c r="F17" s="653"/>
      <c r="G17" s="653"/>
      <c r="H17" s="653"/>
      <c r="I17" s="653"/>
      <c r="J17" s="653"/>
      <c r="K17" s="653"/>
      <c r="L17" s="653"/>
      <c r="M17" s="653"/>
      <c r="N17" s="653"/>
      <c r="O17" s="653"/>
      <c r="P17" s="653"/>
      <c r="Q17" s="653"/>
      <c r="R17" s="653"/>
      <c r="S17" s="653"/>
      <c r="T17" s="653"/>
      <c r="U17" s="653"/>
      <c r="V17" s="653"/>
      <c r="W17" s="653"/>
      <c r="X17" s="653"/>
      <c r="Y17" s="653"/>
      <c r="Z17" s="653"/>
    </row>
    <row r="18" spans="1:29" ht="12.75" customHeight="1" x14ac:dyDescent="0.25">
      <c r="A18" s="85"/>
      <c r="B18" s="90"/>
      <c r="C18" s="86"/>
      <c r="D18" s="86"/>
      <c r="E18" s="86"/>
      <c r="F18" s="86"/>
      <c r="G18" s="86"/>
      <c r="H18" s="86"/>
      <c r="I18" s="86"/>
      <c r="J18" s="86"/>
      <c r="K18" s="86"/>
      <c r="L18" s="86"/>
      <c r="M18" s="86"/>
      <c r="N18" s="86"/>
      <c r="O18" s="86"/>
      <c r="P18" s="86"/>
      <c r="Q18" s="86"/>
      <c r="R18" s="86"/>
      <c r="S18" s="86"/>
      <c r="T18" s="86"/>
      <c r="U18" s="86"/>
      <c r="V18" s="86"/>
      <c r="W18" s="86"/>
      <c r="X18" s="86"/>
      <c r="Y18" s="86"/>
      <c r="Z18" s="86"/>
    </row>
    <row r="19" spans="1:29" ht="42" customHeight="1" x14ac:dyDescent="0.2">
      <c r="A19" s="654" t="s">
        <v>167</v>
      </c>
      <c r="B19" s="653"/>
      <c r="C19" s="653"/>
      <c r="D19" s="653"/>
      <c r="E19" s="653"/>
      <c r="F19" s="653"/>
      <c r="G19" s="653"/>
      <c r="H19" s="653"/>
      <c r="I19" s="653"/>
      <c r="J19" s="653"/>
      <c r="K19" s="653"/>
      <c r="L19" s="653"/>
      <c r="M19" s="653"/>
      <c r="N19" s="653"/>
      <c r="O19" s="653"/>
      <c r="P19" s="653"/>
      <c r="Q19" s="653"/>
      <c r="R19" s="653"/>
      <c r="S19" s="653"/>
      <c r="T19" s="653"/>
      <c r="U19" s="653"/>
      <c r="V19" s="653"/>
      <c r="W19" s="653"/>
      <c r="X19" s="653"/>
      <c r="Y19" s="653"/>
      <c r="Z19" s="653"/>
      <c r="AC19" s="80">
        <v>52830</v>
      </c>
    </row>
    <row r="20" spans="1:29" ht="14.25" x14ac:dyDescent="0.2">
      <c r="A20" s="88"/>
      <c r="B20" s="86"/>
      <c r="C20" s="86"/>
      <c r="D20" s="86"/>
      <c r="E20" s="86"/>
      <c r="F20" s="86"/>
      <c r="G20" s="86"/>
      <c r="H20" s="86"/>
      <c r="I20" s="86"/>
      <c r="J20" s="86"/>
      <c r="K20" s="86"/>
      <c r="L20" s="86"/>
      <c r="M20" s="86"/>
      <c r="N20" s="86"/>
      <c r="O20" s="86"/>
      <c r="P20" s="86"/>
      <c r="Q20" s="86"/>
      <c r="R20" s="86"/>
      <c r="S20" s="86"/>
      <c r="T20" s="86"/>
      <c r="U20" s="86"/>
      <c r="V20" s="86"/>
      <c r="W20" s="86"/>
      <c r="X20" s="86"/>
      <c r="Y20" s="86"/>
      <c r="Z20" s="86"/>
    </row>
    <row r="21" spans="1:29" ht="27" customHeight="1" x14ac:dyDescent="0.2">
      <c r="A21" s="655" t="s">
        <v>168</v>
      </c>
      <c r="B21" s="653"/>
      <c r="C21" s="653"/>
      <c r="D21" s="653"/>
      <c r="E21" s="653"/>
      <c r="F21" s="653"/>
      <c r="G21" s="653"/>
      <c r="H21" s="653"/>
      <c r="I21" s="653"/>
      <c r="J21" s="653"/>
      <c r="K21" s="653"/>
      <c r="L21" s="653"/>
      <c r="M21" s="653"/>
      <c r="N21" s="653"/>
      <c r="O21" s="653"/>
      <c r="P21" s="653"/>
      <c r="Q21" s="653"/>
      <c r="R21" s="653"/>
      <c r="S21" s="653"/>
      <c r="T21" s="653"/>
      <c r="U21" s="653"/>
      <c r="V21" s="653"/>
      <c r="W21" s="653"/>
      <c r="X21" s="653"/>
      <c r="Y21" s="653"/>
      <c r="Z21" s="653"/>
    </row>
    <row r="22" spans="1:29" ht="15.75" customHeight="1" x14ac:dyDescent="0.2">
      <c r="A22" s="85"/>
      <c r="B22" s="86"/>
      <c r="C22" s="86"/>
      <c r="D22" s="86"/>
      <c r="E22" s="86"/>
      <c r="F22" s="86"/>
      <c r="G22" s="86"/>
      <c r="H22" s="86"/>
      <c r="I22" s="86"/>
      <c r="J22" s="86"/>
      <c r="K22" s="86"/>
      <c r="L22" s="86"/>
      <c r="M22" s="86"/>
      <c r="N22" s="86"/>
      <c r="O22" s="87"/>
      <c r="P22" s="86"/>
      <c r="Q22" s="86"/>
      <c r="R22" s="86"/>
      <c r="S22" s="86"/>
      <c r="T22" s="86"/>
      <c r="U22" s="86"/>
      <c r="V22" s="86"/>
      <c r="W22" s="86"/>
      <c r="X22" s="86"/>
      <c r="Y22" s="86"/>
      <c r="Z22" s="86"/>
    </row>
    <row r="23" spans="1:29" ht="72.75" customHeight="1" x14ac:dyDescent="0.2">
      <c r="A23" s="656" t="s">
        <v>182</v>
      </c>
      <c r="B23" s="657"/>
      <c r="C23" s="657"/>
      <c r="D23" s="657"/>
      <c r="E23" s="657"/>
      <c r="F23" s="657"/>
      <c r="G23" s="657"/>
      <c r="H23" s="657"/>
      <c r="I23" s="657"/>
      <c r="J23" s="657"/>
      <c r="K23" s="657"/>
      <c r="L23" s="657"/>
      <c r="M23" s="657"/>
      <c r="N23" s="657"/>
      <c r="O23" s="657"/>
      <c r="P23" s="657"/>
      <c r="Q23" s="657"/>
      <c r="R23" s="657"/>
      <c r="S23" s="657"/>
      <c r="T23" s="657"/>
      <c r="U23" s="657"/>
      <c r="V23" s="657"/>
      <c r="W23" s="657"/>
      <c r="X23" s="657"/>
      <c r="Y23" s="657"/>
      <c r="Z23" s="657"/>
    </row>
    <row r="24" spans="1:29" ht="12.75" customHeight="1" x14ac:dyDescent="0.2">
      <c r="A24" s="83"/>
      <c r="B24" s="84"/>
      <c r="C24" s="84"/>
      <c r="D24" s="84"/>
      <c r="E24" s="84"/>
      <c r="F24" s="84"/>
      <c r="G24" s="84"/>
      <c r="H24" s="84"/>
      <c r="I24" s="84"/>
      <c r="J24" s="84"/>
      <c r="K24" s="84"/>
      <c r="L24" s="84"/>
      <c r="M24" s="84"/>
      <c r="N24" s="84"/>
      <c r="O24" s="84"/>
      <c r="P24" s="84"/>
      <c r="Q24" s="84"/>
      <c r="R24" s="84"/>
      <c r="S24" s="84"/>
      <c r="T24" s="84"/>
      <c r="U24" s="84"/>
      <c r="V24" s="84"/>
      <c r="W24" s="84"/>
      <c r="X24" s="84"/>
      <c r="Y24" s="84"/>
      <c r="Z24" s="84"/>
    </row>
    <row r="25" spans="1:29" ht="58.5" customHeight="1" x14ac:dyDescent="0.2">
      <c r="A25" s="652" t="s">
        <v>207</v>
      </c>
      <c r="B25" s="653"/>
      <c r="C25" s="653"/>
      <c r="D25" s="653"/>
      <c r="E25" s="653"/>
      <c r="F25" s="653"/>
      <c r="G25" s="653"/>
      <c r="H25" s="653"/>
      <c r="I25" s="653"/>
      <c r="J25" s="653"/>
      <c r="K25" s="653"/>
      <c r="L25" s="653"/>
      <c r="M25" s="653"/>
      <c r="N25" s="653"/>
      <c r="O25" s="653"/>
      <c r="P25" s="653"/>
      <c r="Q25" s="653"/>
      <c r="R25" s="653"/>
      <c r="S25" s="653"/>
      <c r="T25" s="653"/>
      <c r="U25" s="653"/>
      <c r="V25" s="653"/>
      <c r="W25" s="653"/>
      <c r="X25" s="653"/>
      <c r="Y25" s="653"/>
      <c r="Z25" s="653"/>
    </row>
    <row r="26" spans="1:29" x14ac:dyDescent="0.2">
      <c r="A26" s="660"/>
      <c r="B26" s="660"/>
      <c r="C26" s="660"/>
      <c r="D26" s="660"/>
      <c r="E26" s="660"/>
      <c r="F26" s="660"/>
      <c r="G26" s="660"/>
      <c r="H26" s="660"/>
      <c r="I26" s="660"/>
      <c r="J26" s="660"/>
      <c r="K26" s="660"/>
      <c r="L26" s="660"/>
      <c r="M26" s="660"/>
      <c r="N26" s="660"/>
      <c r="O26" s="660"/>
      <c r="P26" s="660"/>
      <c r="Q26" s="660"/>
      <c r="R26" s="660"/>
      <c r="S26" s="660"/>
      <c r="T26" s="660"/>
      <c r="U26" s="660"/>
      <c r="V26" s="660"/>
      <c r="W26" s="660"/>
      <c r="X26" s="660"/>
      <c r="Y26" s="660"/>
      <c r="Z26" s="660"/>
    </row>
    <row r="27" spans="1:29" ht="18" customHeight="1" x14ac:dyDescent="0.2">
      <c r="A27" s="661" t="s">
        <v>220</v>
      </c>
      <c r="B27" s="662"/>
      <c r="C27" s="662"/>
      <c r="D27" s="662"/>
      <c r="E27" s="662"/>
      <c r="F27" s="662"/>
      <c r="G27" s="662"/>
      <c r="H27" s="662"/>
      <c r="I27" s="662"/>
      <c r="J27" s="662"/>
      <c r="K27" s="662"/>
      <c r="L27" s="662"/>
      <c r="M27" s="662"/>
      <c r="N27" s="662"/>
      <c r="O27" s="662"/>
      <c r="P27" s="662"/>
      <c r="Q27" s="662"/>
      <c r="R27" s="662"/>
      <c r="S27" s="662"/>
      <c r="T27" s="662"/>
      <c r="U27" s="662"/>
      <c r="V27" s="662"/>
      <c r="W27" s="662"/>
      <c r="X27" s="662"/>
      <c r="Y27" s="662"/>
      <c r="Z27" s="662"/>
    </row>
    <row r="28" spans="1:29" ht="126.75" customHeight="1" x14ac:dyDescent="0.2">
      <c r="A28" s="663" t="s">
        <v>221</v>
      </c>
      <c r="B28" s="657"/>
      <c r="C28" s="657"/>
      <c r="D28" s="657"/>
      <c r="E28" s="657"/>
      <c r="F28" s="657"/>
      <c r="G28" s="657"/>
      <c r="H28" s="657"/>
      <c r="I28" s="657"/>
      <c r="J28" s="657"/>
      <c r="K28" s="657"/>
      <c r="L28" s="657"/>
      <c r="M28" s="657"/>
      <c r="N28" s="657"/>
      <c r="O28" s="657"/>
      <c r="P28" s="657"/>
      <c r="Q28" s="657"/>
      <c r="R28" s="657"/>
      <c r="S28" s="657"/>
      <c r="T28" s="657"/>
      <c r="U28" s="657"/>
      <c r="V28" s="657"/>
      <c r="W28" s="657"/>
      <c r="X28" s="657"/>
      <c r="Y28" s="657"/>
      <c r="Z28" s="657"/>
    </row>
    <row r="29" spans="1:29" ht="14.25" x14ac:dyDescent="0.2">
      <c r="A29" s="658"/>
      <c r="B29" s="659"/>
      <c r="C29" s="659"/>
      <c r="D29" s="659"/>
      <c r="E29" s="659"/>
      <c r="F29" s="659"/>
      <c r="G29" s="659"/>
      <c r="H29" s="659"/>
      <c r="I29" s="659"/>
      <c r="J29" s="659"/>
      <c r="K29" s="659"/>
      <c r="L29" s="659"/>
      <c r="M29" s="659"/>
      <c r="N29" s="659"/>
      <c r="O29" s="659"/>
      <c r="P29" s="659"/>
      <c r="Q29" s="659"/>
      <c r="R29" s="659"/>
      <c r="S29" s="659"/>
      <c r="T29" s="659"/>
      <c r="U29" s="659"/>
      <c r="V29" s="659"/>
      <c r="W29" s="659"/>
      <c r="X29" s="659"/>
      <c r="Y29" s="659"/>
      <c r="Z29" s="659"/>
    </row>
    <row r="30" spans="1:29" s="61" customFormat="1" ht="9" customHeight="1" x14ac:dyDescent="0.2">
      <c r="A30" s="68"/>
      <c r="B30" s="68"/>
      <c r="C30" s="68"/>
      <c r="D30" s="68"/>
      <c r="E30" s="68"/>
      <c r="F30" s="68"/>
      <c r="G30" s="68"/>
      <c r="H30" s="68"/>
      <c r="I30" s="68"/>
      <c r="J30" s="68"/>
      <c r="K30" s="68"/>
      <c r="L30" s="68"/>
      <c r="M30" s="68"/>
      <c r="N30" s="69"/>
      <c r="O30" s="69"/>
      <c r="P30" s="69"/>
      <c r="Q30" s="69"/>
      <c r="R30" s="69"/>
      <c r="S30" s="69"/>
      <c r="T30" s="69"/>
      <c r="U30" s="69"/>
      <c r="V30" s="69"/>
      <c r="W30" s="69"/>
      <c r="X30" s="69"/>
      <c r="Y30" s="69"/>
      <c r="Z30" s="69"/>
    </row>
    <row r="31" spans="1:29" x14ac:dyDescent="0.2">
      <c r="A31" s="650">
        <v>29</v>
      </c>
      <c r="B31" s="650"/>
      <c r="C31" s="650"/>
      <c r="D31" s="650"/>
      <c r="E31" s="650"/>
      <c r="F31" s="650"/>
      <c r="G31" s="650"/>
      <c r="H31" s="650"/>
      <c r="I31" s="650"/>
      <c r="J31" s="650"/>
      <c r="K31" s="650"/>
      <c r="L31" s="650"/>
      <c r="M31" s="650"/>
      <c r="N31" s="650"/>
      <c r="O31" s="650"/>
      <c r="P31" s="650"/>
      <c r="Q31" s="650"/>
      <c r="R31" s="650"/>
      <c r="S31" s="650"/>
      <c r="T31" s="650"/>
      <c r="U31" s="650"/>
      <c r="V31" s="650"/>
      <c r="W31" s="650"/>
      <c r="X31" s="650"/>
      <c r="Y31" s="650"/>
      <c r="Z31" s="650"/>
    </row>
    <row r="32" spans="1:29" ht="14.25" x14ac:dyDescent="0.2">
      <c r="A32" s="67"/>
      <c r="B32" s="67"/>
      <c r="C32" s="67"/>
      <c r="D32" s="67"/>
      <c r="E32" s="67"/>
      <c r="F32" s="67"/>
      <c r="G32" s="67"/>
      <c r="H32" s="67"/>
      <c r="I32" s="67"/>
      <c r="J32" s="67"/>
      <c r="K32" s="67"/>
      <c r="L32" s="67"/>
      <c r="M32" s="67"/>
      <c r="N32" s="67"/>
      <c r="O32" s="67"/>
      <c r="P32" s="67"/>
      <c r="Q32" s="67"/>
      <c r="R32" s="67"/>
      <c r="S32" s="67"/>
      <c r="T32" s="67"/>
      <c r="U32" s="67"/>
      <c r="V32" s="67"/>
      <c r="W32" s="67"/>
      <c r="X32" s="67"/>
      <c r="Y32" s="67"/>
      <c r="Z32" s="67"/>
    </row>
  </sheetData>
  <customSheetViews>
    <customSheetView guid="{F1F7BD3E-FC2C-462F-A022-5270024FE9F6}" showPageBreaks="1" view="pageBreakPreview" topLeftCell="A7">
      <selection activeCell="B40" sqref="B40"/>
      <pageMargins left="0.75" right="0.75" top="1" bottom="1" header="0.5" footer="0.5"/>
      <printOptions horizontalCentered="1"/>
      <pageSetup scale="85" orientation="portrait" horizontalDpi="300" verticalDpi="300" r:id="rId1"/>
      <headerFooter alignWithMargins="0"/>
    </customSheetView>
    <customSheetView guid="{2C045F60-6AB2-44F0-B91E-AB5C1A883BD2}" showPageBreaks="1" printArea="1" hiddenColumns="1" view="pageBreakPreview" topLeftCell="A7">
      <selection activeCell="B40" sqref="B40"/>
      <pageMargins left="0.75" right="0.75" top="1" bottom="1" header="0.5" footer="0.5"/>
      <printOptions horizontalCentered="1"/>
      <pageSetup scale="85" orientation="portrait" horizontalDpi="300" verticalDpi="300" r:id="rId2"/>
      <headerFooter alignWithMargins="0"/>
    </customSheetView>
  </customSheetViews>
  <mergeCells count="14">
    <mergeCell ref="S4:Z4"/>
    <mergeCell ref="A31:Z31"/>
    <mergeCell ref="A9:Z9"/>
    <mergeCell ref="A13:Z13"/>
    <mergeCell ref="A15:Z15"/>
    <mergeCell ref="A17:Z17"/>
    <mergeCell ref="A19:Z19"/>
    <mergeCell ref="A21:Z21"/>
    <mergeCell ref="A23:Z23"/>
    <mergeCell ref="A25:Z25"/>
    <mergeCell ref="A29:Z29"/>
    <mergeCell ref="A26:Z26"/>
    <mergeCell ref="A27:Z27"/>
    <mergeCell ref="A28:Z28"/>
  </mergeCells>
  <phoneticPr fontId="9" type="noConversion"/>
  <printOptions horizontalCentered="1"/>
  <pageMargins left="0.75" right="0.75" top="1" bottom="1" header="0.5" footer="0.5"/>
  <pageSetup scale="85" orientation="portrait" horizontalDpi="300" verticalDpi="300" r:id="rId3"/>
  <headerFooter alignWithMargins="0"/>
  <drawing r:id="rId4"/>
  <legacyDrawing r:id="rId5"/>
  <oleObjects>
    <mc:AlternateContent xmlns:mc="http://schemas.openxmlformats.org/markup-compatibility/2006">
      <mc:Choice Requires="x14">
        <oleObject progId="MSPhotoEd.3" shapeId="15361" r:id="rId6">
          <objectPr defaultSize="0" autoPict="0" r:id="rId7">
            <anchor moveWithCells="1" sizeWithCells="1">
              <from>
                <xdr:col>0</xdr:col>
                <xdr:colOff>0</xdr:colOff>
                <xdr:row>0</xdr:row>
                <xdr:rowOff>104775</xdr:rowOff>
              </from>
              <to>
                <xdr:col>1</xdr:col>
                <xdr:colOff>238125</xdr:colOff>
                <xdr:row>2</xdr:row>
                <xdr:rowOff>95250</xdr:rowOff>
              </to>
            </anchor>
          </objectPr>
        </oleObject>
      </mc:Choice>
      <mc:Fallback>
        <oleObject progId="MSPhotoEd.3" shapeId="15361" r:id="rId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4:L47"/>
  <sheetViews>
    <sheetView tabSelected="1" zoomScaleNormal="100" zoomScaleSheetLayoutView="90" workbookViewId="0">
      <selection activeCell="D3" sqref="D3"/>
    </sheetView>
  </sheetViews>
  <sheetFormatPr defaultRowHeight="12.75" x14ac:dyDescent="0.2"/>
  <cols>
    <col min="1" max="1" width="9.140625" style="57"/>
    <col min="2" max="2" width="7.5703125" style="57" customWidth="1"/>
    <col min="3" max="3" width="28" style="57" customWidth="1"/>
    <col min="4" max="5" width="11.5703125" style="57" customWidth="1"/>
    <col min="6" max="12" width="11.28515625" style="57" customWidth="1"/>
    <col min="13" max="16384" width="9.140625" style="57"/>
  </cols>
  <sheetData>
    <row r="4" spans="2:12" ht="12.75" customHeight="1" x14ac:dyDescent="0.25">
      <c r="D4" s="108"/>
      <c r="E4" s="108"/>
      <c r="F4" s="108"/>
      <c r="G4" s="108"/>
      <c r="H4" s="108"/>
    </row>
    <row r="5" spans="2:12" ht="12.75" customHeight="1" x14ac:dyDescent="0.25">
      <c r="C5" s="108"/>
      <c r="D5" s="108"/>
      <c r="E5" s="108"/>
      <c r="F5" s="108"/>
      <c r="G5" s="108"/>
      <c r="H5" s="108"/>
    </row>
    <row r="6" spans="2:12" ht="12.75" customHeight="1" x14ac:dyDescent="0.25">
      <c r="C6" s="108"/>
      <c r="D6" s="108"/>
      <c r="E6" s="108"/>
      <c r="F6" s="108"/>
      <c r="G6" s="108"/>
      <c r="H6" s="108"/>
    </row>
    <row r="7" spans="2:12" ht="16.5" customHeight="1" x14ac:dyDescent="0.25">
      <c r="B7" s="293"/>
      <c r="C7" s="664" t="s">
        <v>411</v>
      </c>
      <c r="D7" s="664"/>
      <c r="E7" s="664"/>
      <c r="F7" s="664"/>
      <c r="G7" s="664"/>
      <c r="H7" s="664"/>
    </row>
    <row r="8" spans="2:12" ht="12.75" customHeight="1" x14ac:dyDescent="0.25">
      <c r="C8" s="108"/>
      <c r="D8" s="108"/>
      <c r="E8" s="108"/>
      <c r="F8" s="108"/>
      <c r="G8" s="108"/>
      <c r="H8" s="108"/>
    </row>
    <row r="9" spans="2:12" ht="15.75" customHeight="1" x14ac:dyDescent="0.25">
      <c r="C9" s="108"/>
      <c r="D9" s="108"/>
      <c r="E9" s="108"/>
      <c r="F9" s="108"/>
      <c r="G9" s="108"/>
      <c r="H9" s="108"/>
    </row>
    <row r="10" spans="2:12" ht="14.25" x14ac:dyDescent="0.2">
      <c r="C10" s="297"/>
      <c r="D10" s="296">
        <v>2008</v>
      </c>
      <c r="E10" s="296">
        <v>2009</v>
      </c>
      <c r="F10" s="296">
        <v>2010</v>
      </c>
      <c r="G10" s="296">
        <v>2011</v>
      </c>
      <c r="H10" s="296">
        <v>2012</v>
      </c>
      <c r="I10" s="297" t="s">
        <v>349</v>
      </c>
      <c r="J10" s="296">
        <v>2014</v>
      </c>
      <c r="K10" s="296">
        <v>2015</v>
      </c>
      <c r="L10" s="296">
        <v>2016</v>
      </c>
    </row>
    <row r="11" spans="2:12" ht="15" customHeight="1" x14ac:dyDescent="0.2">
      <c r="C11" s="324"/>
      <c r="D11" s="324"/>
      <c r="E11" s="324"/>
      <c r="F11" s="324"/>
      <c r="G11" s="324"/>
      <c r="H11" s="324"/>
      <c r="I11" s="324"/>
      <c r="J11" s="324"/>
      <c r="K11" s="324"/>
      <c r="L11" s="324"/>
    </row>
    <row r="12" spans="2:12" x14ac:dyDescent="0.2">
      <c r="C12" s="299" t="s">
        <v>188</v>
      </c>
      <c r="D12" s="300">
        <f t="shared" ref="D12:G12" si="0">SUM(D13:D14)</f>
        <v>46377</v>
      </c>
      <c r="E12" s="300">
        <f t="shared" si="0"/>
        <v>45462</v>
      </c>
      <c r="F12" s="300">
        <f t="shared" si="0"/>
        <v>45067</v>
      </c>
      <c r="G12" s="300">
        <f t="shared" si="0"/>
        <v>45450.196225094354</v>
      </c>
      <c r="H12" s="300">
        <f>SUM(H13:H14)</f>
        <v>46375</v>
      </c>
      <c r="I12" s="301">
        <v>46394.16</v>
      </c>
      <c r="J12" s="302">
        <v>47895.72</v>
      </c>
      <c r="K12" s="302">
        <v>49369.000000000786</v>
      </c>
      <c r="L12" s="302">
        <v>50613</v>
      </c>
    </row>
    <row r="13" spans="2:12" x14ac:dyDescent="0.2">
      <c r="C13" s="303" t="s">
        <v>20</v>
      </c>
      <c r="D13" s="304">
        <v>23017</v>
      </c>
      <c r="E13" s="304">
        <v>22184</v>
      </c>
      <c r="F13" s="304">
        <v>22140</v>
      </c>
      <c r="G13" s="490">
        <v>22325.606848107487</v>
      </c>
      <c r="H13" s="304">
        <v>22451</v>
      </c>
      <c r="I13" s="305">
        <v>22616.44</v>
      </c>
      <c r="J13" s="306">
        <v>22633.4</v>
      </c>
      <c r="K13" s="307">
        <v>24550.283065641961</v>
      </c>
      <c r="L13" s="307">
        <v>24438</v>
      </c>
    </row>
    <row r="14" spans="2:12" x14ac:dyDescent="0.2">
      <c r="C14" s="303" t="s">
        <v>21</v>
      </c>
      <c r="D14" s="304">
        <v>23360</v>
      </c>
      <c r="E14" s="304">
        <v>23278</v>
      </c>
      <c r="F14" s="304">
        <v>22927</v>
      </c>
      <c r="G14" s="490">
        <v>23124.589376986867</v>
      </c>
      <c r="H14" s="304">
        <v>23924</v>
      </c>
      <c r="I14" s="305">
        <v>23777.72</v>
      </c>
      <c r="J14" s="306">
        <v>25262.32</v>
      </c>
      <c r="K14" s="307">
        <v>24818.716934358265</v>
      </c>
      <c r="L14" s="307">
        <v>26175</v>
      </c>
    </row>
    <row r="15" spans="2:12" x14ac:dyDescent="0.2">
      <c r="C15" s="123"/>
      <c r="D15" s="298"/>
      <c r="E15" s="298"/>
      <c r="F15" s="298"/>
      <c r="G15" s="298"/>
      <c r="H15" s="298"/>
      <c r="I15" s="298"/>
      <c r="J15" s="298"/>
      <c r="K15" s="298"/>
      <c r="L15" s="298"/>
    </row>
    <row r="16" spans="2:12" x14ac:dyDescent="0.2">
      <c r="C16" s="299" t="s">
        <v>33</v>
      </c>
      <c r="D16" s="300">
        <f t="shared" ref="D16:G16" si="1">SUM(D17:D18)</f>
        <v>38999</v>
      </c>
      <c r="E16" s="300">
        <f t="shared" si="1"/>
        <v>38269</v>
      </c>
      <c r="F16" s="300">
        <f t="shared" si="1"/>
        <v>37313</v>
      </c>
      <c r="G16" s="300">
        <f t="shared" si="1"/>
        <v>37620</v>
      </c>
      <c r="H16" s="300">
        <f>SUM(H17:H18)</f>
        <v>38811</v>
      </c>
      <c r="I16" s="302">
        <v>38521.270000000004</v>
      </c>
      <c r="J16" s="302">
        <f>SUM(J17:J18)</f>
        <v>39468</v>
      </c>
      <c r="K16" s="302">
        <v>40870.49734714951</v>
      </c>
      <c r="L16" s="302">
        <v>42196</v>
      </c>
    </row>
    <row r="17" spans="3:12" x14ac:dyDescent="0.2">
      <c r="C17" s="303" t="s">
        <v>20</v>
      </c>
      <c r="D17" s="304">
        <v>20128</v>
      </c>
      <c r="E17" s="304">
        <v>19520</v>
      </c>
      <c r="F17" s="304">
        <v>19116</v>
      </c>
      <c r="G17" s="304">
        <v>19271</v>
      </c>
      <c r="H17" s="304">
        <v>19441</v>
      </c>
      <c r="I17" s="308">
        <v>19357.16</v>
      </c>
      <c r="J17" s="308">
        <v>19240</v>
      </c>
      <c r="K17" s="307">
        <v>20772.356213674499</v>
      </c>
      <c r="L17" s="307">
        <v>21053</v>
      </c>
    </row>
    <row r="18" spans="3:12" x14ac:dyDescent="0.2">
      <c r="C18" s="303" t="s">
        <v>21</v>
      </c>
      <c r="D18" s="304">
        <v>18871</v>
      </c>
      <c r="E18" s="304">
        <v>18749</v>
      </c>
      <c r="F18" s="304">
        <v>18197</v>
      </c>
      <c r="G18" s="304">
        <v>18349</v>
      </c>
      <c r="H18" s="304">
        <v>19370</v>
      </c>
      <c r="I18" s="308">
        <v>19164.11</v>
      </c>
      <c r="J18" s="308">
        <v>20228</v>
      </c>
      <c r="K18" s="307">
        <v>20098.141133474481</v>
      </c>
      <c r="L18" s="307">
        <v>21143</v>
      </c>
    </row>
    <row r="19" spans="3:12" x14ac:dyDescent="0.2">
      <c r="C19" s="123"/>
      <c r="D19" s="298"/>
      <c r="E19" s="298"/>
      <c r="F19" s="298"/>
      <c r="G19" s="298"/>
      <c r="H19" s="298"/>
      <c r="I19" s="298"/>
      <c r="J19" s="298"/>
      <c r="K19" s="298"/>
      <c r="L19" s="298"/>
    </row>
    <row r="20" spans="3:12" x14ac:dyDescent="0.2">
      <c r="C20" s="299" t="s">
        <v>186</v>
      </c>
      <c r="D20" s="300">
        <f t="shared" ref="D20:G20" si="2">SUM(D21:D22)</f>
        <v>37450</v>
      </c>
      <c r="E20" s="300">
        <f t="shared" si="2"/>
        <v>35958</v>
      </c>
      <c r="F20" s="300">
        <f t="shared" si="2"/>
        <v>34983</v>
      </c>
      <c r="G20" s="300">
        <f t="shared" si="2"/>
        <v>35267</v>
      </c>
      <c r="H20" s="300">
        <f>SUM(H21:H22)</f>
        <v>36401</v>
      </c>
      <c r="I20" s="309">
        <v>36105.910000000003</v>
      </c>
      <c r="J20" s="302">
        <f>SUM(J21:J22)</f>
        <v>37643</v>
      </c>
      <c r="K20" s="302">
        <v>39138.211303649252</v>
      </c>
      <c r="L20" s="302">
        <v>40411</v>
      </c>
    </row>
    <row r="21" spans="3:12" x14ac:dyDescent="0.2">
      <c r="C21" s="303" t="s">
        <v>20</v>
      </c>
      <c r="D21" s="304">
        <v>19354</v>
      </c>
      <c r="E21" s="304">
        <v>18152</v>
      </c>
      <c r="F21" s="304">
        <v>17839</v>
      </c>
      <c r="G21" s="304">
        <v>17981</v>
      </c>
      <c r="H21" s="304">
        <v>18059</v>
      </c>
      <c r="I21" s="310">
        <v>18060.79</v>
      </c>
      <c r="J21" s="306">
        <v>18341</v>
      </c>
      <c r="K21" s="307">
        <v>20085.89880259342</v>
      </c>
      <c r="L21" s="307">
        <v>20015</v>
      </c>
    </row>
    <row r="22" spans="3:12" x14ac:dyDescent="0.2">
      <c r="C22" s="303" t="s">
        <v>21</v>
      </c>
      <c r="D22" s="304">
        <v>18096</v>
      </c>
      <c r="E22" s="304">
        <v>17806</v>
      </c>
      <c r="F22" s="304">
        <v>17144</v>
      </c>
      <c r="G22" s="304">
        <v>17286</v>
      </c>
      <c r="H22" s="304">
        <v>18342</v>
      </c>
      <c r="I22" s="310">
        <v>18045.12</v>
      </c>
      <c r="J22" s="306">
        <v>19302</v>
      </c>
      <c r="K22" s="307">
        <v>19052.312501055279</v>
      </c>
      <c r="L22" s="307">
        <v>20396</v>
      </c>
    </row>
    <row r="23" spans="3:12" x14ac:dyDescent="0.2">
      <c r="C23" s="123"/>
      <c r="D23" s="298"/>
      <c r="E23" s="298"/>
      <c r="F23" s="298"/>
      <c r="G23" s="298"/>
      <c r="H23" s="298"/>
      <c r="I23" s="298"/>
      <c r="J23" s="298"/>
      <c r="K23" s="298"/>
      <c r="L23" s="298"/>
    </row>
    <row r="24" spans="3:12" x14ac:dyDescent="0.2">
      <c r="C24" s="299" t="s">
        <v>187</v>
      </c>
      <c r="D24" s="300">
        <f t="shared" ref="D24:G24" si="3">SUM(D25:D26)</f>
        <v>1549</v>
      </c>
      <c r="E24" s="300">
        <f t="shared" si="3"/>
        <v>2311</v>
      </c>
      <c r="F24" s="300">
        <f t="shared" si="3"/>
        <v>2330</v>
      </c>
      <c r="G24" s="300">
        <f t="shared" si="3"/>
        <v>2353</v>
      </c>
      <c r="H24" s="300">
        <f>SUM(H25:H26)</f>
        <v>2410</v>
      </c>
      <c r="I24" s="302">
        <v>2415.35</v>
      </c>
      <c r="J24" s="302">
        <f>SUM(J25:J26)</f>
        <v>1824</v>
      </c>
      <c r="K24" s="302">
        <v>1732.2860435002576</v>
      </c>
      <c r="L24" s="302">
        <v>1785</v>
      </c>
    </row>
    <row r="25" spans="3:12" x14ac:dyDescent="0.2">
      <c r="C25" s="303" t="s">
        <v>20</v>
      </c>
      <c r="D25" s="304">
        <v>772</v>
      </c>
      <c r="E25" s="304">
        <v>1368</v>
      </c>
      <c r="F25" s="304">
        <v>1277</v>
      </c>
      <c r="G25" s="304">
        <v>1290</v>
      </c>
      <c r="H25" s="304">
        <v>1382</v>
      </c>
      <c r="I25" s="312">
        <v>1296.3699999999999</v>
      </c>
      <c r="J25" s="312">
        <v>898</v>
      </c>
      <c r="K25" s="307">
        <v>686.45741108107973</v>
      </c>
      <c r="L25" s="307">
        <v>1038</v>
      </c>
    </row>
    <row r="26" spans="3:12" x14ac:dyDescent="0.2">
      <c r="C26" s="303" t="s">
        <v>21</v>
      </c>
      <c r="D26" s="304">
        <v>777</v>
      </c>
      <c r="E26" s="304">
        <v>943</v>
      </c>
      <c r="F26" s="304">
        <v>1053</v>
      </c>
      <c r="G26" s="304">
        <v>1063</v>
      </c>
      <c r="H26" s="304">
        <v>1028</v>
      </c>
      <c r="I26" s="312">
        <v>1118.98</v>
      </c>
      <c r="J26" s="312">
        <v>926</v>
      </c>
      <c r="K26" s="307">
        <v>1045.8286324191783</v>
      </c>
      <c r="L26" s="307">
        <v>747</v>
      </c>
    </row>
    <row r="27" spans="3:12" x14ac:dyDescent="0.2">
      <c r="C27" s="123"/>
      <c r="D27" s="298"/>
      <c r="E27" s="298"/>
      <c r="F27" s="298"/>
      <c r="G27" s="298"/>
      <c r="H27" s="298"/>
      <c r="I27" s="298"/>
      <c r="J27" s="298"/>
      <c r="K27" s="298"/>
      <c r="L27" s="298"/>
    </row>
    <row r="28" spans="3:12" x14ac:dyDescent="0.2">
      <c r="C28" s="299" t="s">
        <v>222</v>
      </c>
      <c r="D28" s="300">
        <f>SUM(D29:D30)</f>
        <v>7377</v>
      </c>
      <c r="E28" s="300">
        <f>SUM(E29:E30)</f>
        <v>7193</v>
      </c>
      <c r="F28" s="300">
        <f>SUM(F29:F30)</f>
        <v>7754</v>
      </c>
      <c r="G28" s="300">
        <f>SUM(G29:G30)</f>
        <v>7830</v>
      </c>
      <c r="H28" s="300">
        <f>SUM(H29:H30)</f>
        <v>7564</v>
      </c>
      <c r="I28" s="302">
        <v>7872.9</v>
      </c>
      <c r="J28" s="302">
        <f>SUM(J29:J30)</f>
        <v>8429</v>
      </c>
      <c r="K28" s="302">
        <v>8498.5026528510371</v>
      </c>
      <c r="L28" s="302">
        <v>8416.8304195901201</v>
      </c>
    </row>
    <row r="29" spans="3:12" x14ac:dyDescent="0.2">
      <c r="C29" s="303" t="s">
        <v>20</v>
      </c>
      <c r="D29" s="304">
        <v>2888</v>
      </c>
      <c r="E29" s="304">
        <v>2665</v>
      </c>
      <c r="F29" s="304">
        <v>3024</v>
      </c>
      <c r="G29" s="304">
        <v>3054</v>
      </c>
      <c r="H29" s="304">
        <v>3010</v>
      </c>
      <c r="I29" s="312">
        <v>3259.28</v>
      </c>
      <c r="J29" s="312">
        <v>3394</v>
      </c>
      <c r="K29" s="307">
        <v>3777.9268519673456</v>
      </c>
      <c r="L29" s="307">
        <v>3384.4831303261221</v>
      </c>
    </row>
    <row r="30" spans="3:12" x14ac:dyDescent="0.2">
      <c r="C30" s="303" t="s">
        <v>21</v>
      </c>
      <c r="D30" s="304">
        <v>4489</v>
      </c>
      <c r="E30" s="304">
        <v>4528</v>
      </c>
      <c r="F30" s="304">
        <v>4730</v>
      </c>
      <c r="G30" s="304">
        <v>4776</v>
      </c>
      <c r="H30" s="304">
        <v>4554</v>
      </c>
      <c r="I30" s="312">
        <v>4613.62</v>
      </c>
      <c r="J30" s="312">
        <v>5035</v>
      </c>
      <c r="K30" s="307">
        <v>4720.5758008836974</v>
      </c>
      <c r="L30" s="307">
        <v>5032.3472892639638</v>
      </c>
    </row>
    <row r="31" spans="3:12" x14ac:dyDescent="0.2">
      <c r="C31" s="123"/>
      <c r="D31" s="298"/>
      <c r="E31" s="298"/>
      <c r="F31" s="298"/>
      <c r="G31" s="298"/>
      <c r="H31" s="298"/>
      <c r="I31" s="298"/>
      <c r="J31" s="298"/>
      <c r="K31" s="298"/>
      <c r="L31" s="298"/>
    </row>
    <row r="32" spans="3:12" x14ac:dyDescent="0.2">
      <c r="C32" s="299" t="s">
        <v>223</v>
      </c>
      <c r="D32" s="319">
        <f t="shared" ref="D32:G34" si="4">(D16/D12)*100</f>
        <v>84.091252129288236</v>
      </c>
      <c r="E32" s="319">
        <f t="shared" si="4"/>
        <v>84.177994808851352</v>
      </c>
      <c r="F32" s="319">
        <f t="shared" si="4"/>
        <v>82.794505957796176</v>
      </c>
      <c r="G32" s="319">
        <f t="shared" si="4"/>
        <v>82.771919869575655</v>
      </c>
      <c r="H32" s="319">
        <f>(H16/H12)*100</f>
        <v>83.689487870619956</v>
      </c>
      <c r="I32" s="315">
        <f t="shared" ref="I32:J34" si="5">+I16/I12*100</f>
        <v>83.030428829835472</v>
      </c>
      <c r="J32" s="315">
        <f t="shared" si="5"/>
        <v>82.404022739401356</v>
      </c>
      <c r="K32" s="315">
        <v>82.785750870280665</v>
      </c>
      <c r="L32" s="315">
        <v>83.370220260427942</v>
      </c>
    </row>
    <row r="33" spans="2:12" x14ac:dyDescent="0.2">
      <c r="C33" s="303" t="s">
        <v>20</v>
      </c>
      <c r="D33" s="316">
        <f t="shared" si="4"/>
        <v>87.448407698657519</v>
      </c>
      <c r="E33" s="316">
        <f t="shared" si="4"/>
        <v>87.991345113595386</v>
      </c>
      <c r="F33" s="316">
        <f t="shared" si="4"/>
        <v>86.341463414634148</v>
      </c>
      <c r="G33" s="316">
        <f t="shared" si="4"/>
        <v>86.317922424731663</v>
      </c>
      <c r="H33" s="316">
        <f>(H17/H13)*100</f>
        <v>86.593024809585316</v>
      </c>
      <c r="I33" s="317">
        <f t="shared" si="5"/>
        <v>85.588890205531911</v>
      </c>
      <c r="J33" s="317">
        <f t="shared" si="5"/>
        <v>85.007113381109335</v>
      </c>
      <c r="K33" s="491">
        <v>84.611473350974691</v>
      </c>
      <c r="L33" s="491">
        <v>86.150480151933976</v>
      </c>
    </row>
    <row r="34" spans="2:12" x14ac:dyDescent="0.2">
      <c r="C34" s="303" t="s">
        <v>21</v>
      </c>
      <c r="D34" s="316">
        <f t="shared" si="4"/>
        <v>80.783390410958901</v>
      </c>
      <c r="E34" s="316">
        <f t="shared" si="4"/>
        <v>80.543861156456742</v>
      </c>
      <c r="F34" s="316">
        <f t="shared" si="4"/>
        <v>79.369302569023432</v>
      </c>
      <c r="G34" s="316">
        <f t="shared" si="4"/>
        <v>79.348435991086447</v>
      </c>
      <c r="H34" s="316">
        <f>(H18/H14)*100</f>
        <v>80.964721618458455</v>
      </c>
      <c r="I34" s="317">
        <f t="shared" si="5"/>
        <v>80.596920142048944</v>
      </c>
      <c r="J34" s="317">
        <f t="shared" si="5"/>
        <v>80.071822382109005</v>
      </c>
      <c r="K34" s="491">
        <v>80.979775008639692</v>
      </c>
      <c r="L34" s="491">
        <v>80.774554013435946</v>
      </c>
    </row>
    <row r="35" spans="2:12" x14ac:dyDescent="0.2">
      <c r="C35" s="123"/>
      <c r="D35" s="492"/>
      <c r="E35" s="492"/>
      <c r="F35" s="492"/>
      <c r="G35" s="492"/>
      <c r="H35" s="492"/>
      <c r="I35" s="492"/>
      <c r="J35" s="492"/>
      <c r="K35" s="492"/>
      <c r="L35" s="492"/>
    </row>
    <row r="36" spans="2:12" x14ac:dyDescent="0.2">
      <c r="C36" s="299" t="s">
        <v>93</v>
      </c>
      <c r="D36" s="319">
        <f t="shared" ref="D36:G38" si="6">(D24/D16)*100</f>
        <v>3.9718967153003923</v>
      </c>
      <c r="E36" s="319">
        <f t="shared" si="6"/>
        <v>6.0388303849068441</v>
      </c>
      <c r="F36" s="319">
        <f t="shared" si="6"/>
        <v>6.2444724358802564</v>
      </c>
      <c r="G36" s="319">
        <f t="shared" si="6"/>
        <v>6.2546517809675715</v>
      </c>
      <c r="H36" s="319">
        <f>(H24/H16)*100</f>
        <v>6.2095797583159413</v>
      </c>
      <c r="I36" s="315">
        <f t="shared" ref="I36:J38" si="7">+I24/I16*100</f>
        <v>6.2701722970192817</v>
      </c>
      <c r="J36" s="315">
        <f t="shared" si="7"/>
        <v>4.6214654910307091</v>
      </c>
      <c r="K36" s="315">
        <v>4.2384755653605346</v>
      </c>
      <c r="L36" s="315">
        <v>4.2301538165464612</v>
      </c>
    </row>
    <row r="37" spans="2:12" x14ac:dyDescent="0.2">
      <c r="C37" s="303" t="s">
        <v>20</v>
      </c>
      <c r="D37" s="316">
        <f t="shared" si="6"/>
        <v>3.8354531001589822</v>
      </c>
      <c r="E37" s="316">
        <f t="shared" si="6"/>
        <v>7.0081967213114753</v>
      </c>
      <c r="F37" s="316">
        <f t="shared" si="6"/>
        <v>6.6802678384599288</v>
      </c>
      <c r="G37" s="316">
        <f t="shared" si="6"/>
        <v>6.693996160033211</v>
      </c>
      <c r="H37" s="316">
        <f>(H25/H17)*100</f>
        <v>7.1086878247003753</v>
      </c>
      <c r="I37" s="320">
        <f t="shared" si="7"/>
        <v>6.6971084601253477</v>
      </c>
      <c r="J37" s="320">
        <f t="shared" si="7"/>
        <v>4.6673596673596673</v>
      </c>
      <c r="K37" s="320">
        <v>3.3046680117548868</v>
      </c>
      <c r="L37" s="320">
        <v>4.9287197425139491</v>
      </c>
    </row>
    <row r="38" spans="2:12" x14ac:dyDescent="0.2">
      <c r="C38" s="303" t="s">
        <v>21</v>
      </c>
      <c r="D38" s="316">
        <f t="shared" si="6"/>
        <v>4.1174288590959671</v>
      </c>
      <c r="E38" s="316">
        <f t="shared" si="6"/>
        <v>5.0296015787508672</v>
      </c>
      <c r="F38" s="316">
        <f t="shared" si="6"/>
        <v>5.7866681321096882</v>
      </c>
      <c r="G38" s="316">
        <f t="shared" si="6"/>
        <v>5.7932312387596054</v>
      </c>
      <c r="H38" s="316">
        <f>(H26/H18)*100</f>
        <v>5.3071760454310795</v>
      </c>
      <c r="I38" s="320">
        <f t="shared" si="7"/>
        <v>5.8389353849461312</v>
      </c>
      <c r="J38" s="320">
        <f t="shared" si="7"/>
        <v>4.5778129325687162</v>
      </c>
      <c r="K38" s="320">
        <v>5.2036087590075546</v>
      </c>
      <c r="L38" s="320">
        <v>3.5345627641521835</v>
      </c>
    </row>
    <row r="39" spans="2:12" x14ac:dyDescent="0.2">
      <c r="C39" s="493"/>
      <c r="D39" s="494"/>
      <c r="E39" s="494"/>
      <c r="F39" s="494"/>
      <c r="G39" s="494"/>
      <c r="H39" s="494"/>
      <c r="I39" s="494"/>
      <c r="J39" s="494"/>
      <c r="K39" s="494"/>
      <c r="L39" s="494"/>
    </row>
    <row r="40" spans="2:12" x14ac:dyDescent="0.2">
      <c r="C40" s="495"/>
      <c r="D40" s="496"/>
      <c r="E40" s="496"/>
      <c r="F40" s="496"/>
      <c r="G40" s="496"/>
      <c r="H40" s="496"/>
    </row>
    <row r="41" spans="2:12" x14ac:dyDescent="0.2">
      <c r="C41" s="431" t="s">
        <v>97</v>
      </c>
      <c r="D41" s="431"/>
    </row>
    <row r="42" spans="2:12" ht="14.25" customHeight="1" x14ac:dyDescent="0.2">
      <c r="B42" s="414">
        <v>1</v>
      </c>
      <c r="C42" s="361" t="s">
        <v>332</v>
      </c>
      <c r="D42" s="361"/>
    </row>
    <row r="43" spans="2:12" ht="14.25" customHeight="1" x14ac:dyDescent="0.2">
      <c r="B43" s="414">
        <v>2</v>
      </c>
      <c r="C43" s="361" t="s">
        <v>202</v>
      </c>
      <c r="D43" s="361"/>
      <c r="F43" s="416"/>
      <c r="G43" s="416"/>
      <c r="H43" s="416"/>
      <c r="J43" s="416"/>
      <c r="K43" s="416"/>
      <c r="L43" s="416"/>
    </row>
    <row r="44" spans="2:12" x14ac:dyDescent="0.2">
      <c r="C44" s="495"/>
      <c r="D44" s="496"/>
      <c r="E44" s="496"/>
      <c r="F44" s="496"/>
      <c r="G44" s="496"/>
      <c r="H44" s="496"/>
    </row>
    <row r="45" spans="2:12" x14ac:dyDescent="0.2">
      <c r="C45" s="386" t="s">
        <v>311</v>
      </c>
      <c r="D45" s="496"/>
      <c r="E45" s="496"/>
      <c r="F45" s="496"/>
      <c r="G45" s="496"/>
      <c r="H45" s="496"/>
    </row>
    <row r="46" spans="2:12" x14ac:dyDescent="0.2">
      <c r="C46" s="495"/>
      <c r="D46" s="496"/>
      <c r="E46" s="496"/>
      <c r="F46" s="496"/>
      <c r="G46" s="496"/>
      <c r="H46" s="496"/>
    </row>
    <row r="47" spans="2:12" x14ac:dyDescent="0.2">
      <c r="D47" s="386"/>
      <c r="E47" s="324"/>
      <c r="F47" s="333"/>
      <c r="G47" s="367"/>
      <c r="H47" s="304"/>
      <c r="I47" s="77"/>
      <c r="J47" s="78"/>
    </row>
  </sheetData>
  <customSheetViews>
    <customSheetView guid="{F1F7BD3E-FC2C-462F-A022-5270024FE9F6}" showPageBreaks="1" view="pageBreakPreview" topLeftCell="B4">
      <selection activeCell="I14" sqref="I14"/>
      <pageMargins left="0.7" right="0.7" top="0.75" bottom="0.75" header="0.3" footer="0.3"/>
      <pageSetup scale="72" orientation="portrait" r:id="rId1"/>
    </customSheetView>
    <customSheetView guid="{2C045F60-6AB2-44F0-B91E-AB5C1A883BD2}" showPageBreaks="1" printArea="1" hiddenColumns="1" view="pageBreakPreview" topLeftCell="B4">
      <selection activeCell="G38" sqref="G38"/>
      <pageMargins left="0.7" right="0.7" top="0.75" bottom="0.75" header="0.3" footer="0.3"/>
      <pageSetup scale="72" orientation="portrait" r:id="rId2"/>
    </customSheetView>
  </customSheetViews>
  <mergeCells count="1">
    <mergeCell ref="C7:H7"/>
  </mergeCells>
  <pageMargins left="0.7" right="0.7" top="0.75" bottom="0.75" header="0.3" footer="0.3"/>
  <pageSetup scale="59" orientation="portrait" r:id="rId3"/>
  <drawing r:id="rId4"/>
  <legacyDrawing r:id="rId5"/>
  <oleObjects>
    <mc:AlternateContent xmlns:mc="http://schemas.openxmlformats.org/markup-compatibility/2006">
      <mc:Choice Requires="x14">
        <oleObject progId="MSPhotoEd.3" shapeId="574499" r:id="rId6">
          <objectPr defaultSize="0" autoPict="0" r:id="rId7">
            <anchor moveWithCells="1" sizeWithCells="1">
              <from>
                <xdr:col>0</xdr:col>
                <xdr:colOff>0</xdr:colOff>
                <xdr:row>0</xdr:row>
                <xdr:rowOff>0</xdr:rowOff>
              </from>
              <to>
                <xdr:col>1</xdr:col>
                <xdr:colOff>209550</xdr:colOff>
                <xdr:row>2</xdr:row>
                <xdr:rowOff>152400</xdr:rowOff>
              </to>
            </anchor>
          </objectPr>
        </oleObject>
      </mc:Choice>
      <mc:Fallback>
        <oleObject progId="MSPhotoEd.3" shapeId="574499" r:id="rId6"/>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4:M49"/>
  <sheetViews>
    <sheetView zoomScaleNormal="100" zoomScaleSheetLayoutView="90" workbookViewId="0">
      <selection activeCell="D3" sqref="D3"/>
    </sheetView>
  </sheetViews>
  <sheetFormatPr defaultRowHeight="12.75" x14ac:dyDescent="0.2"/>
  <cols>
    <col min="1" max="1" width="9.140625" style="57"/>
    <col min="2" max="2" width="8" style="57" customWidth="1"/>
    <col min="3" max="3" width="29" style="57" customWidth="1"/>
    <col min="4" max="4" width="14.85546875" style="57" customWidth="1"/>
    <col min="5" max="8" width="11.5703125" style="57" customWidth="1"/>
    <col min="9" max="9" width="9.28515625" style="57" customWidth="1"/>
    <col min="10" max="10" width="11" style="57" customWidth="1"/>
    <col min="11" max="16384" width="9.140625" style="57"/>
  </cols>
  <sheetData>
    <row r="4" spans="2:13" ht="12.75" customHeight="1" x14ac:dyDescent="0.25">
      <c r="C4" s="108"/>
      <c r="D4" s="108"/>
      <c r="E4" s="108"/>
      <c r="F4" s="108"/>
      <c r="G4" s="108"/>
      <c r="H4" s="108"/>
    </row>
    <row r="5" spans="2:13" ht="12" customHeight="1" x14ac:dyDescent="0.25">
      <c r="C5" s="290"/>
      <c r="D5" s="291"/>
      <c r="E5" s="292"/>
      <c r="F5" s="292"/>
      <c r="G5" s="292"/>
      <c r="H5" s="292"/>
    </row>
    <row r="6" spans="2:13" ht="15.75" x14ac:dyDescent="0.25">
      <c r="B6" s="293"/>
      <c r="C6" s="664" t="s">
        <v>412</v>
      </c>
      <c r="D6" s="664"/>
      <c r="E6" s="664"/>
      <c r="F6" s="664"/>
      <c r="G6" s="664"/>
      <c r="H6" s="664"/>
    </row>
    <row r="7" spans="2:13" ht="12.75" customHeight="1" x14ac:dyDescent="0.25">
      <c r="C7" s="294"/>
      <c r="D7" s="294"/>
      <c r="E7" s="294"/>
      <c r="F7" s="294"/>
      <c r="G7" s="294"/>
      <c r="H7" s="294"/>
    </row>
    <row r="8" spans="2:13" s="66" customFormat="1" ht="12.75" customHeight="1" x14ac:dyDescent="0.25">
      <c r="C8" s="294"/>
      <c r="D8" s="294"/>
      <c r="E8" s="294"/>
      <c r="F8" s="294"/>
      <c r="G8" s="294"/>
      <c r="H8" s="294"/>
      <c r="K8" s="57"/>
      <c r="L8" s="57"/>
      <c r="M8" s="57"/>
    </row>
    <row r="9" spans="2:13" s="66" customFormat="1" ht="14.25" x14ac:dyDescent="0.2">
      <c r="C9" s="295"/>
      <c r="D9" s="296">
        <v>2008</v>
      </c>
      <c r="E9" s="296">
        <v>2009</v>
      </c>
      <c r="F9" s="296">
        <v>2010</v>
      </c>
      <c r="G9" s="296">
        <v>2011</v>
      </c>
      <c r="H9" s="296">
        <v>2012</v>
      </c>
      <c r="I9" s="297" t="s">
        <v>349</v>
      </c>
      <c r="J9" s="296">
        <v>2014</v>
      </c>
      <c r="K9" s="296">
        <v>2015</v>
      </c>
      <c r="L9" s="296">
        <v>2016</v>
      </c>
      <c r="M9" s="57"/>
    </row>
    <row r="10" spans="2:13" x14ac:dyDescent="0.2">
      <c r="C10" s="123"/>
      <c r="D10" s="298"/>
      <c r="E10" s="298"/>
      <c r="F10" s="298"/>
      <c r="G10" s="298"/>
      <c r="H10" s="298"/>
      <c r="I10" s="298"/>
      <c r="J10" s="298"/>
      <c r="K10" s="298"/>
      <c r="L10" s="298"/>
    </row>
    <row r="11" spans="2:13" x14ac:dyDescent="0.2">
      <c r="C11" s="299" t="s">
        <v>188</v>
      </c>
      <c r="D11" s="300">
        <f>SUM(D12:D13)</f>
        <v>46377</v>
      </c>
      <c r="E11" s="300">
        <f>SUM(E12:E13)</f>
        <v>45462</v>
      </c>
      <c r="F11" s="300">
        <f>SUM(F12:F13)</f>
        <v>45068</v>
      </c>
      <c r="G11" s="300">
        <f>SUM(G12:G13)</f>
        <v>45450</v>
      </c>
      <c r="H11" s="300">
        <f>SUM(H12:H13)</f>
        <v>46375</v>
      </c>
      <c r="I11" s="301">
        <v>46394.17</v>
      </c>
      <c r="J11" s="302">
        <f>SUM(J12:J13)</f>
        <v>47896</v>
      </c>
      <c r="K11" s="302">
        <v>49369.000000000786</v>
      </c>
      <c r="L11" s="302">
        <v>50612.999999999898</v>
      </c>
    </row>
    <row r="12" spans="2:13" x14ac:dyDescent="0.2">
      <c r="C12" s="303" t="s">
        <v>60</v>
      </c>
      <c r="D12" s="304">
        <v>23192</v>
      </c>
      <c r="E12" s="304">
        <v>23244</v>
      </c>
      <c r="F12" s="304">
        <v>23309</v>
      </c>
      <c r="G12" s="304">
        <v>23569</v>
      </c>
      <c r="H12" s="304">
        <v>24547</v>
      </c>
      <c r="I12" s="305">
        <v>25496.62</v>
      </c>
      <c r="J12" s="306">
        <v>25714</v>
      </c>
      <c r="K12" s="307">
        <v>25906.000000000051</v>
      </c>
      <c r="L12" s="307">
        <v>26356.000000000011</v>
      </c>
    </row>
    <row r="13" spans="2:13" x14ac:dyDescent="0.2">
      <c r="C13" s="303" t="s">
        <v>91</v>
      </c>
      <c r="D13" s="304">
        <v>23185</v>
      </c>
      <c r="E13" s="304">
        <v>22218</v>
      </c>
      <c r="F13" s="304">
        <v>21759</v>
      </c>
      <c r="G13" s="304">
        <v>21881</v>
      </c>
      <c r="H13" s="304">
        <v>21828</v>
      </c>
      <c r="I13" s="305">
        <v>20897.55</v>
      </c>
      <c r="J13" s="306">
        <f>5680+16502</f>
        <v>22182</v>
      </c>
      <c r="K13" s="305">
        <f>K11-K12</f>
        <v>23463.000000000735</v>
      </c>
      <c r="L13" s="305">
        <f>L11-L12</f>
        <v>24256.999999999887</v>
      </c>
    </row>
    <row r="14" spans="2:13" x14ac:dyDescent="0.2">
      <c r="C14" s="123"/>
      <c r="D14" s="298"/>
      <c r="E14" s="298"/>
      <c r="F14" s="298"/>
      <c r="G14" s="298"/>
      <c r="H14" s="298"/>
      <c r="I14" s="298"/>
      <c r="J14" s="298"/>
      <c r="K14" s="298"/>
      <c r="L14" s="298"/>
    </row>
    <row r="15" spans="2:13" x14ac:dyDescent="0.2">
      <c r="C15" s="299" t="s">
        <v>33</v>
      </c>
      <c r="D15" s="300">
        <f t="shared" ref="D15:F15" si="0">SUM(D16:D17)</f>
        <v>38999</v>
      </c>
      <c r="E15" s="300">
        <f t="shared" si="0"/>
        <v>38269</v>
      </c>
      <c r="F15" s="300">
        <f t="shared" si="0"/>
        <v>37313</v>
      </c>
      <c r="G15" s="300">
        <f>SUM(G16:G17)</f>
        <v>37620</v>
      </c>
      <c r="H15" s="300">
        <f>SUM(H16:H17)</f>
        <v>38811</v>
      </c>
      <c r="I15" s="302">
        <v>38521</v>
      </c>
      <c r="J15" s="302">
        <f>SUM(J16:J17)</f>
        <v>39467</v>
      </c>
      <c r="K15" s="302">
        <v>40870.49734714951</v>
      </c>
      <c r="L15" s="302">
        <v>42196.169580410307</v>
      </c>
    </row>
    <row r="16" spans="2:13" x14ac:dyDescent="0.2">
      <c r="C16" s="303" t="s">
        <v>60</v>
      </c>
      <c r="D16" s="304">
        <v>17686</v>
      </c>
      <c r="E16" s="304">
        <v>17728</v>
      </c>
      <c r="F16" s="304">
        <v>17506</v>
      </c>
      <c r="G16" s="304">
        <v>17701</v>
      </c>
      <c r="H16" s="304">
        <v>18418</v>
      </c>
      <c r="I16" s="308">
        <v>19336.580000000002</v>
      </c>
      <c r="J16" s="308">
        <v>19689</v>
      </c>
      <c r="K16" s="307">
        <v>19574.701306891926</v>
      </c>
      <c r="L16" s="307">
        <v>19931.491992272589</v>
      </c>
    </row>
    <row r="17" spans="3:12" x14ac:dyDescent="0.2">
      <c r="C17" s="303" t="s">
        <v>91</v>
      </c>
      <c r="D17" s="304">
        <v>21313</v>
      </c>
      <c r="E17" s="304">
        <v>20541</v>
      </c>
      <c r="F17" s="304">
        <v>19807</v>
      </c>
      <c r="G17" s="304">
        <v>19919</v>
      </c>
      <c r="H17" s="304">
        <v>20393</v>
      </c>
      <c r="I17" s="308">
        <v>19184.689999999999</v>
      </c>
      <c r="J17" s="308">
        <f>4666+15112</f>
        <v>19778</v>
      </c>
      <c r="K17" s="308">
        <f>K15-K16</f>
        <v>21295.796040257585</v>
      </c>
      <c r="L17" s="308">
        <f>L15-L16</f>
        <v>22264.677588137718</v>
      </c>
    </row>
    <row r="18" spans="3:12" ht="10.5" customHeight="1" x14ac:dyDescent="0.2">
      <c r="C18" s="123"/>
      <c r="D18" s="300"/>
      <c r="E18" s="300"/>
      <c r="F18" s="300"/>
      <c r="G18" s="300"/>
      <c r="H18" s="300"/>
      <c r="I18" s="300"/>
      <c r="J18" s="300"/>
      <c r="K18" s="300"/>
      <c r="L18" s="300"/>
    </row>
    <row r="19" spans="3:12" x14ac:dyDescent="0.2">
      <c r="C19" s="299" t="s">
        <v>186</v>
      </c>
      <c r="D19" s="300">
        <f>SUM(D20:D21)</f>
        <v>37450</v>
      </c>
      <c r="E19" s="300">
        <f>SUM(E20:E21)</f>
        <v>35958</v>
      </c>
      <c r="F19" s="300">
        <f ca="1">SUM(F19:F21)</f>
        <v>34983</v>
      </c>
      <c r="G19" s="300">
        <f ca="1">SUM(G19:G21)</f>
        <v>35267</v>
      </c>
      <c r="H19" s="300">
        <f>SUM(H20:H21)</f>
        <v>36401</v>
      </c>
      <c r="I19" s="309">
        <v>36105.910000000003</v>
      </c>
      <c r="J19" s="302">
        <f>SUM(J20:J21)</f>
        <v>37643</v>
      </c>
      <c r="K19" s="302">
        <v>39138.211303649252</v>
      </c>
      <c r="L19" s="302">
        <v>40411.206702468153</v>
      </c>
    </row>
    <row r="20" spans="3:12" x14ac:dyDescent="0.2">
      <c r="C20" s="303" t="s">
        <v>60</v>
      </c>
      <c r="D20" s="304">
        <v>16518</v>
      </c>
      <c r="E20" s="304">
        <v>16048</v>
      </c>
      <c r="F20" s="304">
        <v>15793</v>
      </c>
      <c r="G20" s="304">
        <v>15969</v>
      </c>
      <c r="H20" s="304">
        <v>16493</v>
      </c>
      <c r="I20" s="310">
        <v>17518.13</v>
      </c>
      <c r="J20" s="306">
        <v>18127</v>
      </c>
      <c r="K20" s="307">
        <v>18366.011536812704</v>
      </c>
      <c r="L20" s="307">
        <v>18525.206191454999</v>
      </c>
    </row>
    <row r="21" spans="3:12" x14ac:dyDescent="0.2">
      <c r="C21" s="303" t="s">
        <v>91</v>
      </c>
      <c r="D21" s="304">
        <v>20932</v>
      </c>
      <c r="E21" s="304">
        <v>19910</v>
      </c>
      <c r="F21" s="304">
        <v>19190</v>
      </c>
      <c r="G21" s="304">
        <v>19298</v>
      </c>
      <c r="H21" s="304">
        <v>19908</v>
      </c>
      <c r="I21" s="310">
        <v>18587.78</v>
      </c>
      <c r="J21" s="306">
        <f>4537+14979</f>
        <v>19516</v>
      </c>
      <c r="K21" s="310">
        <f>K19-K20</f>
        <v>20772.199766836547</v>
      </c>
      <c r="L21" s="310">
        <f>L19-L20</f>
        <v>21886.000511013153</v>
      </c>
    </row>
    <row r="22" spans="3:12" x14ac:dyDescent="0.2">
      <c r="C22" s="311"/>
      <c r="D22" s="300"/>
      <c r="E22" s="300"/>
      <c r="F22" s="300"/>
      <c r="G22" s="300"/>
      <c r="H22" s="300"/>
      <c r="I22" s="300"/>
      <c r="J22" s="300"/>
      <c r="K22" s="300"/>
      <c r="L22" s="300"/>
    </row>
    <row r="23" spans="3:12" x14ac:dyDescent="0.2">
      <c r="C23" s="299" t="s">
        <v>187</v>
      </c>
      <c r="D23" s="300">
        <f>SUM(D24:D25)</f>
        <v>1549</v>
      </c>
      <c r="E23" s="300">
        <f>SUM(E24:E25)</f>
        <v>2311</v>
      </c>
      <c r="F23" s="300">
        <f>SUM(F24:F25)</f>
        <v>2280</v>
      </c>
      <c r="G23" s="300">
        <f>SUM(G24:G25)</f>
        <v>2353</v>
      </c>
      <c r="H23" s="300">
        <f>SUM(H24:H25)</f>
        <v>2410</v>
      </c>
      <c r="I23" s="302">
        <v>2415.36</v>
      </c>
      <c r="J23" s="302">
        <f>SUM(J24:J25)</f>
        <v>1825</v>
      </c>
      <c r="K23" s="302">
        <v>1732.2860435002576</v>
      </c>
      <c r="L23" s="302">
        <v>1784.9628779421437</v>
      </c>
    </row>
    <row r="24" spans="3:12" x14ac:dyDescent="0.2">
      <c r="C24" s="303" t="s">
        <v>60</v>
      </c>
      <c r="D24" s="304">
        <v>1169</v>
      </c>
      <c r="E24" s="304">
        <v>1680</v>
      </c>
      <c r="F24" s="304">
        <v>1676</v>
      </c>
      <c r="G24" s="304">
        <v>1732</v>
      </c>
      <c r="H24" s="304">
        <v>1925</v>
      </c>
      <c r="I24" s="312">
        <v>1818.45</v>
      </c>
      <c r="J24" s="312">
        <v>1562</v>
      </c>
      <c r="K24" s="307">
        <v>1208.6897700792138</v>
      </c>
      <c r="L24" s="307">
        <v>1406.285800817587</v>
      </c>
    </row>
    <row r="25" spans="3:12" x14ac:dyDescent="0.2">
      <c r="C25" s="303" t="s">
        <v>91</v>
      </c>
      <c r="D25" s="304">
        <v>380</v>
      </c>
      <c r="E25" s="304">
        <v>631</v>
      </c>
      <c r="F25" s="304">
        <v>604</v>
      </c>
      <c r="G25" s="304">
        <v>621</v>
      </c>
      <c r="H25" s="304">
        <v>485</v>
      </c>
      <c r="I25" s="312">
        <v>596.91</v>
      </c>
      <c r="J25" s="312">
        <f>129+134</f>
        <v>263</v>
      </c>
      <c r="K25" s="312">
        <f>K23-K24</f>
        <v>523.59627342104386</v>
      </c>
      <c r="L25" s="312">
        <f>L23-L24</f>
        <v>378.67707712455672</v>
      </c>
    </row>
    <row r="26" spans="3:12" x14ac:dyDescent="0.2">
      <c r="C26" s="313"/>
      <c r="D26" s="307"/>
      <c r="E26" s="307"/>
      <c r="F26" s="307"/>
      <c r="G26" s="307"/>
      <c r="H26" s="307"/>
      <c r="I26" s="307"/>
      <c r="J26" s="307"/>
      <c r="K26" s="307"/>
      <c r="L26" s="307"/>
    </row>
    <row r="27" spans="3:12" x14ac:dyDescent="0.2">
      <c r="C27" s="299" t="s">
        <v>222</v>
      </c>
      <c r="D27" s="300">
        <f>SUM(D28:D29)</f>
        <v>7377</v>
      </c>
      <c r="E27" s="300">
        <f>SUM(E28:E29)</f>
        <v>7193</v>
      </c>
      <c r="F27" s="300">
        <f>SUM(F28:F29)</f>
        <v>7754</v>
      </c>
      <c r="G27" s="300">
        <f>SUM(G28:G29)</f>
        <v>7830</v>
      </c>
      <c r="H27" s="300">
        <f>SUM(H28:H29)</f>
        <v>7564</v>
      </c>
      <c r="I27" s="302">
        <v>7872.9</v>
      </c>
      <c r="J27" s="302">
        <f>SUM(J28:J29)</f>
        <v>8313.9700000000012</v>
      </c>
      <c r="K27" s="302">
        <v>8498.5026528510371</v>
      </c>
      <c r="L27" s="302">
        <v>8416.8304195901201</v>
      </c>
    </row>
    <row r="28" spans="3:12" x14ac:dyDescent="0.2">
      <c r="C28" s="303" t="s">
        <v>60</v>
      </c>
      <c r="D28" s="304">
        <v>5505</v>
      </c>
      <c r="E28" s="304">
        <v>5516</v>
      </c>
      <c r="F28" s="304">
        <v>5803</v>
      </c>
      <c r="G28" s="304">
        <v>5868</v>
      </c>
      <c r="H28" s="304">
        <v>6129</v>
      </c>
      <c r="I28" s="312">
        <v>6160.04</v>
      </c>
      <c r="J28" s="312">
        <v>6024.77</v>
      </c>
      <c r="K28" s="307">
        <v>6331.2986931080213</v>
      </c>
      <c r="L28" s="307">
        <v>6424.5080077274642</v>
      </c>
    </row>
    <row r="29" spans="3:12" x14ac:dyDescent="0.2">
      <c r="C29" s="303" t="s">
        <v>102</v>
      </c>
      <c r="D29" s="304">
        <v>1872</v>
      </c>
      <c r="E29" s="304">
        <v>1677</v>
      </c>
      <c r="F29" s="304">
        <v>1951</v>
      </c>
      <c r="G29" s="304">
        <v>1962</v>
      </c>
      <c r="H29" s="304">
        <v>1435</v>
      </c>
      <c r="I29" s="312">
        <v>1712.86</v>
      </c>
      <c r="J29" s="312">
        <v>2289.1999999999998</v>
      </c>
      <c r="K29" s="312">
        <f>K27-K28</f>
        <v>2167.2039597430157</v>
      </c>
      <c r="L29" s="312">
        <f>L27-L28</f>
        <v>1992.3224118626558</v>
      </c>
    </row>
    <row r="31" spans="3:12" x14ac:dyDescent="0.2">
      <c r="C31" s="299" t="s">
        <v>223</v>
      </c>
      <c r="D31" s="314">
        <f t="shared" ref="D31:G33" si="1">(D15/D11)*100</f>
        <v>84.091252129288236</v>
      </c>
      <c r="E31" s="314">
        <f t="shared" si="1"/>
        <v>84.177994808851352</v>
      </c>
      <c r="F31" s="314">
        <f t="shared" si="1"/>
        <v>82.792668855951007</v>
      </c>
      <c r="G31" s="314">
        <f t="shared" si="1"/>
        <v>82.772277227722768</v>
      </c>
      <c r="H31" s="314">
        <v>83.7</v>
      </c>
      <c r="I31" s="315">
        <f t="shared" ref="I31:J33" si="2">+I15/I11*100</f>
        <v>83.02982896342364</v>
      </c>
      <c r="J31" s="315">
        <f t="shared" si="2"/>
        <v>82.401453148488386</v>
      </c>
      <c r="K31" s="315">
        <f t="shared" ref="K31:L31" si="3">+K15/K11*100</f>
        <v>82.785750870280665</v>
      </c>
      <c r="L31" s="315">
        <f t="shared" si="3"/>
        <v>83.370220260427942</v>
      </c>
    </row>
    <row r="32" spans="3:12" x14ac:dyDescent="0.2">
      <c r="C32" s="303" t="s">
        <v>60</v>
      </c>
      <c r="D32" s="316">
        <f t="shared" si="1"/>
        <v>76.259054846498799</v>
      </c>
      <c r="E32" s="316">
        <f t="shared" si="1"/>
        <v>76.269144725520562</v>
      </c>
      <c r="F32" s="316">
        <f t="shared" si="1"/>
        <v>75.104037067227253</v>
      </c>
      <c r="G32" s="316">
        <f t="shared" si="1"/>
        <v>75.102889388603671</v>
      </c>
      <c r="H32" s="316">
        <v>75</v>
      </c>
      <c r="I32" s="317">
        <f t="shared" si="2"/>
        <v>75.839777978414403</v>
      </c>
      <c r="J32" s="317">
        <f t="shared" si="2"/>
        <v>76.569184102045568</v>
      </c>
      <c r="K32" s="317">
        <f t="shared" ref="K32:L32" si="4">+K16/K12*100</f>
        <v>75.560492962602822</v>
      </c>
      <c r="L32" s="317">
        <f t="shared" si="4"/>
        <v>75.624115921507737</v>
      </c>
    </row>
    <row r="33" spans="2:12" x14ac:dyDescent="0.2">
      <c r="C33" s="303" t="s">
        <v>102</v>
      </c>
      <c r="D33" s="316">
        <f t="shared" si="1"/>
        <v>91.925814103946507</v>
      </c>
      <c r="E33" s="316">
        <f t="shared" si="1"/>
        <v>92.45206589251957</v>
      </c>
      <c r="F33" s="316">
        <f t="shared" si="1"/>
        <v>91.028999494462056</v>
      </c>
      <c r="G33" s="316">
        <f t="shared" si="1"/>
        <v>91.033316576024859</v>
      </c>
      <c r="H33" s="316">
        <v>93.4</v>
      </c>
      <c r="I33" s="317">
        <f t="shared" si="2"/>
        <v>91.803536778234758</v>
      </c>
      <c r="J33" s="317">
        <f t="shared" si="2"/>
        <v>89.16238391488595</v>
      </c>
      <c r="K33" s="317">
        <f t="shared" ref="K33:L33" si="5">+K17/K13*100</f>
        <v>90.76331262096457</v>
      </c>
      <c r="L33" s="317">
        <f t="shared" si="5"/>
        <v>91.786608352796392</v>
      </c>
    </row>
    <row r="34" spans="2:12" x14ac:dyDescent="0.2">
      <c r="B34" s="66"/>
      <c r="D34" s="318"/>
      <c r="E34" s="318"/>
      <c r="F34" s="318"/>
      <c r="G34" s="318"/>
      <c r="H34" s="318"/>
      <c r="I34" s="318"/>
      <c r="J34" s="318"/>
      <c r="K34" s="318"/>
      <c r="L34" s="318"/>
    </row>
    <row r="35" spans="2:12" x14ac:dyDescent="0.2">
      <c r="C35" s="299" t="s">
        <v>93</v>
      </c>
      <c r="D35" s="319">
        <f>(D23/D15)*100</f>
        <v>3.9718967153003923</v>
      </c>
      <c r="E35" s="319">
        <f>(E23/E15)*100</f>
        <v>6.0388303849068441</v>
      </c>
      <c r="F35" s="319">
        <f>(F23/F15)*100</f>
        <v>6.1104708814622253</v>
      </c>
      <c r="G35" s="319">
        <f>(G23/G15)*100</f>
        <v>6.2546517809675715</v>
      </c>
      <c r="H35" s="319">
        <v>6.2</v>
      </c>
      <c r="I35" s="315">
        <f t="shared" ref="I35:J37" si="6">+I23/I15*100</f>
        <v>6.2702422055502192</v>
      </c>
      <c r="J35" s="315">
        <f>+J23/J15*100</f>
        <v>4.624116350368662</v>
      </c>
      <c r="K35" s="315">
        <f t="shared" ref="K35:L35" si="7">+K23/K15*100</f>
        <v>4.2384755653605346</v>
      </c>
      <c r="L35" s="315">
        <f t="shared" si="7"/>
        <v>4.2301538165464612</v>
      </c>
    </row>
    <row r="36" spans="2:12" x14ac:dyDescent="0.2">
      <c r="C36" s="303" t="s">
        <v>60</v>
      </c>
      <c r="D36" s="316">
        <v>6.6</v>
      </c>
      <c r="E36" s="316">
        <f>(E24/E16)*100</f>
        <v>9.4765342960288805</v>
      </c>
      <c r="F36" s="316">
        <v>9.8000000000000007</v>
      </c>
      <c r="G36" s="316">
        <v>9.8000000000000007</v>
      </c>
      <c r="H36" s="316">
        <v>10.5</v>
      </c>
      <c r="I36" s="320">
        <f t="shared" si="6"/>
        <v>9.4041966056045059</v>
      </c>
      <c r="J36" s="320">
        <f t="shared" si="6"/>
        <v>7.9333638072019914</v>
      </c>
      <c r="K36" s="320">
        <f t="shared" ref="K36:L36" si="8">+K24/K16*100</f>
        <v>6.1747546035537937</v>
      </c>
      <c r="L36" s="320">
        <f t="shared" si="8"/>
        <v>7.0555972496329025</v>
      </c>
    </row>
    <row r="37" spans="2:12" x14ac:dyDescent="0.2">
      <c r="C37" s="303" t="s">
        <v>102</v>
      </c>
      <c r="D37" s="316">
        <v>1.8</v>
      </c>
      <c r="E37" s="316">
        <f>(E25/E17)*100</f>
        <v>3.0719049705467114</v>
      </c>
      <c r="F37" s="316">
        <v>3.1</v>
      </c>
      <c r="G37" s="316">
        <v>3.1</v>
      </c>
      <c r="H37" s="316">
        <v>2.4</v>
      </c>
      <c r="I37" s="320">
        <f t="shared" si="6"/>
        <v>3.1113872572348056</v>
      </c>
      <c r="J37" s="320">
        <f t="shared" si="6"/>
        <v>1.3297603397714632</v>
      </c>
      <c r="K37" s="320">
        <f t="shared" ref="K37:L37" si="9">+K25/K17*100</f>
        <v>2.458683734720398</v>
      </c>
      <c r="L37" s="320">
        <f t="shared" si="9"/>
        <v>1.7007974879740013</v>
      </c>
    </row>
    <row r="38" spans="2:12" x14ac:dyDescent="0.2">
      <c r="C38" s="321"/>
      <c r="D38" s="322"/>
      <c r="E38" s="322"/>
      <c r="F38" s="322"/>
      <c r="G38" s="322"/>
      <c r="H38" s="322"/>
      <c r="I38" s="322"/>
      <c r="J38" s="322"/>
      <c r="K38" s="322"/>
      <c r="L38" s="322"/>
    </row>
    <row r="39" spans="2:12" x14ac:dyDescent="0.2">
      <c r="C39" s="323"/>
      <c r="D39" s="66"/>
      <c r="E39" s="66"/>
      <c r="F39" s="66"/>
      <c r="G39" s="66"/>
      <c r="H39" s="66"/>
    </row>
    <row r="40" spans="2:12" x14ac:dyDescent="0.2">
      <c r="C40" s="324" t="s">
        <v>352</v>
      </c>
    </row>
    <row r="44" spans="2:12" x14ac:dyDescent="0.2">
      <c r="B44" s="66"/>
      <c r="I44" s="325"/>
      <c r="J44" s="326"/>
    </row>
    <row r="45" spans="2:12" x14ac:dyDescent="0.2">
      <c r="B45" s="66"/>
      <c r="J45" s="326"/>
    </row>
    <row r="46" spans="2:12" x14ac:dyDescent="0.2">
      <c r="B46" s="66"/>
    </row>
    <row r="47" spans="2:12" x14ac:dyDescent="0.2">
      <c r="B47" s="66"/>
    </row>
    <row r="48" spans="2:12" x14ac:dyDescent="0.2">
      <c r="B48" s="66"/>
      <c r="I48" s="327"/>
      <c r="J48" s="327"/>
    </row>
    <row r="49" spans="2:10" x14ac:dyDescent="0.2">
      <c r="B49" s="66"/>
      <c r="I49" s="318"/>
      <c r="J49" s="318"/>
    </row>
  </sheetData>
  <customSheetViews>
    <customSheetView guid="{F1F7BD3E-FC2C-462F-A022-5270024FE9F6}" showPageBreaks="1" view="pageBreakPreview">
      <selection activeCell="A41" sqref="A41"/>
      <pageMargins left="0.75" right="0.75" top="1" bottom="1" header="0.5" footer="0.5"/>
      <printOptions horizontalCentered="1"/>
      <pageSetup scale="76" orientation="portrait" r:id="rId1"/>
      <headerFooter alignWithMargins="0"/>
    </customSheetView>
    <customSheetView guid="{F4665436-DFC3-47B1-A482-DE3E62B43168}" showPageBreaks="1" printArea="1" hiddenRows="1" hiddenColumns="1" view="pageBreakPreview" showRuler="0">
      <selection activeCell="AL52" sqref="AL52"/>
      <pageMargins left="0.75" right="0.75" top="1" bottom="1" header="0.5" footer="0.5"/>
      <printOptions horizontalCentered="1"/>
      <pageSetup scale="75" orientation="portrait" horizontalDpi="300" verticalDpi="300" r:id="rId2"/>
      <headerFooter alignWithMargins="0"/>
    </customSheetView>
    <customSheetView guid="{2C045F60-6AB2-44F0-B91E-AB5C1A883BD2}" showPageBreaks="1" printArea="1" hiddenColumns="1" view="pageBreakPreview">
      <selection activeCell="G15" sqref="G15"/>
      <pageMargins left="0.75" right="0.75" top="1" bottom="1" header="0.5" footer="0.5"/>
      <printOptions horizontalCentered="1"/>
      <pageSetup scale="76" orientation="portrait" r:id="rId3"/>
      <headerFooter alignWithMargins="0"/>
    </customSheetView>
  </customSheetViews>
  <mergeCells count="1">
    <mergeCell ref="C6:H6"/>
  </mergeCells>
  <phoneticPr fontId="9" type="noConversion"/>
  <printOptions horizontalCentered="1"/>
  <pageMargins left="0.75" right="0.75" top="1" bottom="1" header="0.5" footer="0.5"/>
  <pageSetup scale="58" orientation="portrait" r:id="rId4"/>
  <headerFooter alignWithMargins="0"/>
  <drawing r:id="rId5"/>
  <legacyDrawing r:id="rId6"/>
  <oleObjects>
    <mc:AlternateContent xmlns:mc="http://schemas.openxmlformats.org/markup-compatibility/2006">
      <mc:Choice Requires="x14">
        <oleObject progId="MSPhotoEd.3" shapeId="2050" r:id="rId7">
          <objectPr defaultSize="0" autoPict="0" r:id="rId8">
            <anchor moveWithCells="1" sizeWithCells="1">
              <from>
                <xdr:col>0</xdr:col>
                <xdr:colOff>0</xdr:colOff>
                <xdr:row>0</xdr:row>
                <xdr:rowOff>19050</xdr:rowOff>
              </from>
              <to>
                <xdr:col>1</xdr:col>
                <xdr:colOff>352425</xdr:colOff>
                <xdr:row>3</xdr:row>
                <xdr:rowOff>38100</xdr:rowOff>
              </to>
            </anchor>
          </objectPr>
        </oleObject>
      </mc:Choice>
      <mc:Fallback>
        <oleObject progId="MSPhotoEd.3" shapeId="2050" r:id="rId7"/>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3:P105"/>
  <sheetViews>
    <sheetView zoomScaleNormal="100" zoomScaleSheetLayoutView="90" workbookViewId="0">
      <pane xSplit="3" ySplit="9" topLeftCell="D10" activePane="bottomRight" state="frozen"/>
      <selection pane="topRight" activeCell="E1" sqref="E1"/>
      <selection pane="bottomLeft" activeCell="A10" sqref="A10"/>
      <selection pane="bottomRight" activeCell="F2" sqref="F2"/>
    </sheetView>
  </sheetViews>
  <sheetFormatPr defaultColWidth="9.140625" defaultRowHeight="12.75" x14ac:dyDescent="0.2"/>
  <cols>
    <col min="1" max="2" width="9.140625" style="57"/>
    <col min="3" max="3" width="6.28515625" style="57" customWidth="1"/>
    <col min="4" max="4" width="7.85546875" style="57" customWidth="1"/>
    <col min="5" max="5" width="13" style="57" customWidth="1"/>
    <col min="6" max="6" width="10.28515625" style="57" bestFit="1" customWidth="1"/>
    <col min="7" max="7" width="11.140625" style="57" customWidth="1"/>
    <col min="8" max="8" width="13.42578125" style="57" customWidth="1"/>
    <col min="9" max="9" width="14" style="57" customWidth="1"/>
    <col min="10" max="10" width="14.7109375" style="57" customWidth="1"/>
    <col min="11" max="11" width="2.140625" style="57" customWidth="1"/>
    <col min="12" max="12" width="9.140625" style="57"/>
    <col min="13" max="13" width="14" style="57" bestFit="1" customWidth="1"/>
    <col min="14" max="15" width="10.28515625" style="57" bestFit="1" customWidth="1"/>
    <col min="16" max="16" width="14" style="57" bestFit="1" customWidth="1"/>
    <col min="17" max="16384" width="9.140625" style="57"/>
  </cols>
  <sheetData>
    <row r="3" spans="2:11" ht="9" customHeight="1" x14ac:dyDescent="0.2">
      <c r="D3" s="328"/>
      <c r="E3" s="332"/>
    </row>
    <row r="4" spans="2:11" x14ac:dyDescent="0.2">
      <c r="D4" s="328"/>
      <c r="E4" s="332"/>
    </row>
    <row r="5" spans="2:11" x14ac:dyDescent="0.2">
      <c r="C5" s="66"/>
      <c r="D5" s="455"/>
      <c r="E5" s="456"/>
      <c r="F5" s="66"/>
      <c r="G5" s="66"/>
      <c r="H5" s="66"/>
      <c r="I5" s="66"/>
      <c r="J5" s="66"/>
    </row>
    <row r="6" spans="2:11" ht="15.75" x14ac:dyDescent="0.25">
      <c r="B6" s="287"/>
      <c r="C6" s="665" t="s">
        <v>413</v>
      </c>
      <c r="D6" s="666"/>
      <c r="E6" s="666"/>
      <c r="F6" s="666"/>
      <c r="G6" s="666"/>
      <c r="H6" s="666"/>
      <c r="I6" s="666"/>
      <c r="J6" s="666"/>
      <c r="K6" s="458"/>
    </row>
    <row r="7" spans="2:11" ht="12.75" customHeight="1" x14ac:dyDescent="0.25">
      <c r="B7" s="352"/>
      <c r="C7" s="459"/>
      <c r="D7" s="459"/>
      <c r="E7" s="459"/>
      <c r="F7" s="459"/>
      <c r="G7" s="459"/>
      <c r="H7" s="459"/>
      <c r="I7" s="459"/>
      <c r="J7" s="459"/>
      <c r="K7" s="458"/>
    </row>
    <row r="8" spans="2:11" x14ac:dyDescent="0.2">
      <c r="C8" s="66"/>
      <c r="D8" s="456"/>
      <c r="E8" s="456"/>
      <c r="F8" s="66"/>
      <c r="G8" s="66"/>
      <c r="H8" s="66"/>
      <c r="I8" s="66"/>
      <c r="J8" s="66"/>
    </row>
    <row r="9" spans="2:11" ht="38.25" customHeight="1" x14ac:dyDescent="0.2">
      <c r="C9" s="442" t="s">
        <v>31</v>
      </c>
      <c r="D9" s="442" t="s">
        <v>32</v>
      </c>
      <c r="E9" s="460" t="s">
        <v>188</v>
      </c>
      <c r="F9" s="460" t="s">
        <v>33</v>
      </c>
      <c r="G9" s="460" t="s">
        <v>34</v>
      </c>
      <c r="H9" s="460" t="s">
        <v>158</v>
      </c>
      <c r="I9" s="460" t="s">
        <v>163</v>
      </c>
      <c r="J9" s="461" t="s">
        <v>201</v>
      </c>
      <c r="K9" s="462"/>
    </row>
    <row r="10" spans="2:11" ht="12" customHeight="1" x14ac:dyDescent="0.2">
      <c r="C10" s="348"/>
      <c r="D10" s="463"/>
      <c r="E10" s="464"/>
      <c r="F10" s="465"/>
      <c r="G10" s="466"/>
      <c r="H10" s="466"/>
      <c r="I10" s="467"/>
      <c r="J10" s="467"/>
    </row>
    <row r="11" spans="2:11" ht="13.5" customHeight="1" x14ac:dyDescent="0.2">
      <c r="C11" s="468" t="s">
        <v>92</v>
      </c>
      <c r="D11" s="469" t="s">
        <v>38</v>
      </c>
      <c r="E11" s="470">
        <f>SUM(E12:E15)</f>
        <v>35829</v>
      </c>
      <c r="F11" s="470">
        <f>SUM(F12:F15)</f>
        <v>30258</v>
      </c>
      <c r="G11" s="470">
        <f>SUM(G12:G15)</f>
        <v>28946</v>
      </c>
      <c r="H11" s="470">
        <v>1311</v>
      </c>
      <c r="I11" s="471">
        <v>85.1</v>
      </c>
      <c r="J11" s="471">
        <v>4.3</v>
      </c>
    </row>
    <row r="12" spans="2:11" ht="13.5" customHeight="1" x14ac:dyDescent="0.2">
      <c r="C12" s="81"/>
      <c r="D12" s="456" t="s">
        <v>14</v>
      </c>
      <c r="E12" s="472">
        <v>4276</v>
      </c>
      <c r="F12" s="473">
        <v>2853</v>
      </c>
      <c r="G12" s="474">
        <v>2527</v>
      </c>
      <c r="H12" s="474">
        <v>326</v>
      </c>
      <c r="I12" s="59">
        <v>58.9</v>
      </c>
      <c r="J12" s="59">
        <v>11.4</v>
      </c>
    </row>
    <row r="13" spans="2:11" ht="13.5" customHeight="1" x14ac:dyDescent="0.2">
      <c r="C13" s="81"/>
      <c r="D13" s="456" t="s">
        <v>15</v>
      </c>
      <c r="E13" s="472">
        <v>9776</v>
      </c>
      <c r="F13" s="473">
        <v>9290</v>
      </c>
      <c r="G13" s="474">
        <v>8928</v>
      </c>
      <c r="H13" s="474">
        <v>361</v>
      </c>
      <c r="I13" s="59">
        <v>93.7</v>
      </c>
      <c r="J13" s="59">
        <v>3.88</v>
      </c>
    </row>
    <row r="14" spans="2:11" ht="13.5" customHeight="1" x14ac:dyDescent="0.2">
      <c r="C14" s="81"/>
      <c r="D14" s="456" t="s">
        <v>16</v>
      </c>
      <c r="E14" s="472">
        <v>10150</v>
      </c>
      <c r="F14" s="473">
        <v>9542</v>
      </c>
      <c r="G14" s="474">
        <v>9221</v>
      </c>
      <c r="H14" s="474">
        <v>321</v>
      </c>
      <c r="I14" s="59">
        <v>94</v>
      </c>
      <c r="J14" s="59">
        <v>3.34</v>
      </c>
    </row>
    <row r="15" spans="2:11" ht="13.5" customHeight="1" x14ac:dyDescent="0.2">
      <c r="C15" s="81"/>
      <c r="D15" s="456" t="s">
        <v>17</v>
      </c>
      <c r="E15" s="472">
        <v>11627</v>
      </c>
      <c r="F15" s="473">
        <v>8573</v>
      </c>
      <c r="G15" s="474">
        <v>8270</v>
      </c>
      <c r="H15" s="474">
        <v>302</v>
      </c>
      <c r="I15" s="59">
        <v>74.3</v>
      </c>
      <c r="J15" s="59">
        <v>3.52</v>
      </c>
    </row>
    <row r="16" spans="2:11" ht="13.5" customHeight="1" x14ac:dyDescent="0.2">
      <c r="C16" s="81"/>
      <c r="D16" s="456"/>
      <c r="E16" s="475"/>
      <c r="F16" s="473"/>
      <c r="G16" s="474"/>
      <c r="H16" s="474"/>
      <c r="I16" s="59"/>
      <c r="J16" s="59"/>
    </row>
    <row r="17" spans="3:12" ht="13.5" customHeight="1" x14ac:dyDescent="0.2">
      <c r="C17" s="468">
        <v>2008</v>
      </c>
      <c r="D17" s="469" t="s">
        <v>38</v>
      </c>
      <c r="E17" s="470">
        <f>SUM(E18:E21)</f>
        <v>46377</v>
      </c>
      <c r="F17" s="470">
        <f>SUM(F18:F21)</f>
        <v>37313</v>
      </c>
      <c r="G17" s="470">
        <f>SUM(G18:G21)</f>
        <v>34982</v>
      </c>
      <c r="H17" s="470">
        <f>SUM(H18:H21)</f>
        <v>1549</v>
      </c>
      <c r="I17" s="471">
        <f>((G17+H17)/E17)*100</f>
        <v>78.769648748301961</v>
      </c>
      <c r="J17" s="471">
        <f>(H17/F17)*100</f>
        <v>4.1513681558706077</v>
      </c>
    </row>
    <row r="18" spans="3:12" ht="13.5" customHeight="1" x14ac:dyDescent="0.2">
      <c r="C18" s="81"/>
      <c r="D18" s="456" t="s">
        <v>14</v>
      </c>
      <c r="E18" s="472">
        <v>5374</v>
      </c>
      <c r="F18" s="473">
        <v>3014</v>
      </c>
      <c r="G18" s="474">
        <v>2407</v>
      </c>
      <c r="H18" s="474">
        <v>418</v>
      </c>
      <c r="I18" s="59">
        <f>((G18+H18)/E18)*100</f>
        <v>52.567919612951243</v>
      </c>
      <c r="J18" s="59">
        <f>(H18/F18)*100</f>
        <v>13.868613138686131</v>
      </c>
    </row>
    <row r="19" spans="3:12" ht="13.5" customHeight="1" x14ac:dyDescent="0.2">
      <c r="C19" s="81"/>
      <c r="D19" s="456" t="s">
        <v>15</v>
      </c>
      <c r="E19" s="472">
        <v>12630</v>
      </c>
      <c r="F19" s="473">
        <v>10182</v>
      </c>
      <c r="G19" s="474">
        <v>9603</v>
      </c>
      <c r="H19" s="474">
        <v>360</v>
      </c>
      <c r="I19" s="59">
        <f>((G19+H19)/E19)*100</f>
        <v>78.883610451306424</v>
      </c>
      <c r="J19" s="59">
        <f>(H19/F19)*100</f>
        <v>3.5356511490866236</v>
      </c>
    </row>
    <row r="20" spans="3:12" ht="13.5" customHeight="1" x14ac:dyDescent="0.2">
      <c r="C20" s="81"/>
      <c r="D20" s="456" t="s">
        <v>16</v>
      </c>
      <c r="E20" s="472">
        <v>12669</v>
      </c>
      <c r="F20" s="473">
        <v>11630</v>
      </c>
      <c r="G20" s="474">
        <v>11152</v>
      </c>
      <c r="H20" s="474">
        <v>307</v>
      </c>
      <c r="I20" s="59">
        <f>((G20+H20)/E20)*100</f>
        <v>90.449127792248802</v>
      </c>
      <c r="J20" s="59">
        <f>(H20/F20)*100</f>
        <v>2.6397248495270849</v>
      </c>
    </row>
    <row r="21" spans="3:12" ht="13.5" customHeight="1" x14ac:dyDescent="0.2">
      <c r="C21" s="81"/>
      <c r="D21" s="456" t="s">
        <v>17</v>
      </c>
      <c r="E21" s="472">
        <v>15704</v>
      </c>
      <c r="F21" s="473">
        <v>12487</v>
      </c>
      <c r="G21" s="474">
        <v>11820</v>
      </c>
      <c r="H21" s="474">
        <v>464</v>
      </c>
      <c r="I21" s="59">
        <f>((G21+H21)/E21)*100</f>
        <v>78.222109016811004</v>
      </c>
      <c r="J21" s="59">
        <f>(H21/F21)*100</f>
        <v>3.7158644990790419</v>
      </c>
    </row>
    <row r="22" spans="3:12" ht="13.5" customHeight="1" x14ac:dyDescent="0.2">
      <c r="C22" s="81"/>
      <c r="D22" s="456"/>
      <c r="E22" s="476"/>
      <c r="F22" s="477"/>
      <c r="G22" s="477"/>
      <c r="H22" s="474"/>
      <c r="I22" s="59"/>
      <c r="J22" s="59"/>
    </row>
    <row r="23" spans="3:12" ht="13.5" customHeight="1" x14ac:dyDescent="0.2">
      <c r="C23" s="468">
        <v>2009</v>
      </c>
      <c r="D23" s="469" t="s">
        <v>38</v>
      </c>
      <c r="E23" s="470">
        <v>45462</v>
      </c>
      <c r="F23" s="470">
        <f>SUM(F24:F27)</f>
        <v>38268.999999999811</v>
      </c>
      <c r="G23" s="470">
        <f>SUM(G24:G27)</f>
        <v>35957.99999999984</v>
      </c>
      <c r="H23" s="470">
        <f>SUM(H24:H27)</f>
        <v>2311.0000000000064</v>
      </c>
      <c r="I23" s="471">
        <f>((G23+H23)/E23)*100</f>
        <v>84.177994808851011</v>
      </c>
      <c r="J23" s="471">
        <f>(H23/F23)*100</f>
        <v>6.0388303849068903</v>
      </c>
    </row>
    <row r="24" spans="3:12" ht="13.5" customHeight="1" x14ac:dyDescent="0.2">
      <c r="C24" s="81"/>
      <c r="D24" s="456" t="s">
        <v>14</v>
      </c>
      <c r="E24" s="472">
        <v>5758</v>
      </c>
      <c r="F24" s="473">
        <v>2959.81535469045</v>
      </c>
      <c r="G24" s="474">
        <v>2508.7042435793373</v>
      </c>
      <c r="H24" s="474">
        <v>451.11111111111239</v>
      </c>
      <c r="I24" s="59">
        <f>((G24+H24)/E24)*100</f>
        <v>51.403531689656987</v>
      </c>
      <c r="J24" s="59">
        <f>(H24/F24)*100</f>
        <v>15.241190988357836</v>
      </c>
    </row>
    <row r="25" spans="3:12" ht="13.5" customHeight="1" x14ac:dyDescent="0.2">
      <c r="C25" s="81"/>
      <c r="D25" s="456" t="s">
        <v>15</v>
      </c>
      <c r="E25" s="472">
        <v>10851</v>
      </c>
      <c r="F25" s="473">
        <v>10670.54915803776</v>
      </c>
      <c r="G25" s="474">
        <v>9882.0177570716041</v>
      </c>
      <c r="H25" s="474">
        <v>788.53140096618586</v>
      </c>
      <c r="I25" s="59">
        <f>((G25+H25)/E25)*100</f>
        <v>98.337011870222</v>
      </c>
      <c r="J25" s="59">
        <f>(H25/F25)*100</f>
        <v>7.3897921211694344</v>
      </c>
    </row>
    <row r="26" spans="3:12" ht="13.5" customHeight="1" x14ac:dyDescent="0.2">
      <c r="C26" s="81"/>
      <c r="D26" s="456" t="s">
        <v>16</v>
      </c>
      <c r="E26" s="472">
        <v>12289</v>
      </c>
      <c r="F26" s="473">
        <v>11512.576172677816</v>
      </c>
      <c r="G26" s="474">
        <v>11142.068926301014</v>
      </c>
      <c r="H26" s="474">
        <v>370.50724637681247</v>
      </c>
      <c r="I26" s="59">
        <f>((G26+H26)/E26)*100</f>
        <v>93.681960881095492</v>
      </c>
      <c r="J26" s="59">
        <f>(H26/F26)*100</f>
        <v>3.218282692071281</v>
      </c>
    </row>
    <row r="27" spans="3:12" ht="13.5" customHeight="1" x14ac:dyDescent="0.2">
      <c r="C27" s="81"/>
      <c r="D27" s="456" t="s">
        <v>17</v>
      </c>
      <c r="E27" s="472">
        <v>16169</v>
      </c>
      <c r="F27" s="473">
        <v>13126.059314593784</v>
      </c>
      <c r="G27" s="306">
        <v>12425.209073047881</v>
      </c>
      <c r="H27" s="474">
        <v>700.85024154589564</v>
      </c>
      <c r="I27" s="59">
        <f>((G27+H27)/E27)*100</f>
        <v>81.180402712559697</v>
      </c>
      <c r="J27" s="59">
        <f>(H27/F27)*100</f>
        <v>5.3393804244559373</v>
      </c>
    </row>
    <row r="28" spans="3:12" x14ac:dyDescent="0.2">
      <c r="C28" s="66"/>
      <c r="D28" s="66"/>
      <c r="E28" s="306"/>
      <c r="F28" s="306"/>
      <c r="G28" s="306"/>
      <c r="H28" s="306"/>
      <c r="I28" s="59"/>
      <c r="J28" s="59"/>
    </row>
    <row r="29" spans="3:12" x14ac:dyDescent="0.2">
      <c r="C29" s="468">
        <v>2010</v>
      </c>
      <c r="D29" s="469" t="s">
        <v>38</v>
      </c>
      <c r="E29" s="470">
        <f>SUM(E30:E35)</f>
        <v>45066.703784022706</v>
      </c>
      <c r="F29" s="470">
        <f t="shared" ref="F29" si="0">SUM(F30:F35)</f>
        <v>37313.300284642231</v>
      </c>
      <c r="G29" s="470">
        <f t="shared" ref="G29" si="1">SUM(G30:G35)</f>
        <v>34982.801394714275</v>
      </c>
      <c r="H29" s="470">
        <f>SUM(H30:H35)</f>
        <v>2330.4988899279574</v>
      </c>
      <c r="I29" s="471">
        <f>((G29+H29)/E29)*100</f>
        <v>82.795716463893569</v>
      </c>
      <c r="J29" s="471">
        <f>(H29/F29)*100</f>
        <v>6.245759212264498</v>
      </c>
      <c r="L29" s="288"/>
    </row>
    <row r="30" spans="3:12" x14ac:dyDescent="0.2">
      <c r="C30" s="81"/>
      <c r="D30" s="456" t="s">
        <v>14</v>
      </c>
      <c r="E30" s="472">
        <v>5756.5395573673886</v>
      </c>
      <c r="F30" s="473">
        <v>3014.0334737350454</v>
      </c>
      <c r="G30" s="474">
        <v>2407.4507055780159</v>
      </c>
      <c r="H30" s="474">
        <f>F30-G30</f>
        <v>606.58276815702948</v>
      </c>
      <c r="I30" s="59">
        <f>((G30+H30)/E30)*100</f>
        <v>52.358425468953776</v>
      </c>
      <c r="J30" s="59">
        <f>(H30/F30)*100</f>
        <v>20.125283061483088</v>
      </c>
    </row>
    <row r="31" spans="3:12" x14ac:dyDescent="0.2">
      <c r="C31" s="81"/>
      <c r="D31" s="456" t="s">
        <v>15</v>
      </c>
      <c r="E31" s="472">
        <v>10851.440100367872</v>
      </c>
      <c r="F31" s="473">
        <v>10182.302018099934</v>
      </c>
      <c r="G31" s="474">
        <v>9602.7900465409766</v>
      </c>
      <c r="H31" s="474">
        <f t="shared" ref="H31:H34" si="2">F31-G31</f>
        <v>579.51197155895716</v>
      </c>
      <c r="I31" s="59">
        <f t="shared" ref="I31:I35" si="3">((G31+H31)/E31)*100</f>
        <v>93.833647183425413</v>
      </c>
      <c r="J31" s="59">
        <f t="shared" ref="J31:J35" si="4">(H31/F31)*100</f>
        <v>5.6913649833684357</v>
      </c>
      <c r="L31" s="327"/>
    </row>
    <row r="32" spans="3:12" x14ac:dyDescent="0.2">
      <c r="C32" s="81"/>
      <c r="D32" s="456" t="s">
        <v>16</v>
      </c>
      <c r="E32" s="472">
        <v>12289.436393232903</v>
      </c>
      <c r="F32" s="473">
        <v>11630.062062331966</v>
      </c>
      <c r="G32" s="474">
        <v>11152.255523542997</v>
      </c>
      <c r="H32" s="474">
        <f t="shared" si="2"/>
        <v>477.80653878896919</v>
      </c>
      <c r="I32" s="59">
        <f t="shared" si="3"/>
        <v>94.634625138187644</v>
      </c>
      <c r="J32" s="59">
        <f t="shared" si="4"/>
        <v>4.1083747982438821</v>
      </c>
    </row>
    <row r="33" spans="3:12" x14ac:dyDescent="0.2">
      <c r="C33" s="81"/>
      <c r="D33" s="456" t="s">
        <v>95</v>
      </c>
      <c r="E33" s="472">
        <v>8799.9046036612253</v>
      </c>
      <c r="F33" s="473">
        <v>8191.3949731452649</v>
      </c>
      <c r="G33" s="306">
        <v>7777.9858313482828</v>
      </c>
      <c r="H33" s="474">
        <f t="shared" si="2"/>
        <v>413.40914179698211</v>
      </c>
      <c r="I33" s="59">
        <f t="shared" si="3"/>
        <v>93.085042873501294</v>
      </c>
      <c r="J33" s="59">
        <f t="shared" si="4"/>
        <v>5.0468710537375623</v>
      </c>
    </row>
    <row r="34" spans="3:12" x14ac:dyDescent="0.2">
      <c r="C34" s="66"/>
      <c r="D34" s="66" t="s">
        <v>96</v>
      </c>
      <c r="E34" s="472">
        <v>4384.0493961311513</v>
      </c>
      <c r="F34" s="473">
        <v>3413.1354130150276</v>
      </c>
      <c r="G34" s="306">
        <v>3212.0034054900079</v>
      </c>
      <c r="H34" s="474">
        <f t="shared" si="2"/>
        <v>201.13200752501962</v>
      </c>
      <c r="I34" s="59">
        <f t="shared" si="3"/>
        <v>77.853488969058176</v>
      </c>
      <c r="J34" s="59">
        <f t="shared" si="4"/>
        <v>5.8928809785295817</v>
      </c>
    </row>
    <row r="35" spans="3:12" x14ac:dyDescent="0.2">
      <c r="C35" s="66"/>
      <c r="D35" s="66" t="s">
        <v>180</v>
      </c>
      <c r="E35" s="472">
        <v>2985.3337332621691</v>
      </c>
      <c r="F35" s="473">
        <v>882.37234431499473</v>
      </c>
      <c r="G35" s="306">
        <v>830.315882213995</v>
      </c>
      <c r="H35" s="474">
        <f>F35-G35</f>
        <v>52.056462100999738</v>
      </c>
      <c r="I35" s="59">
        <f t="shared" si="3"/>
        <v>29.556907975940046</v>
      </c>
      <c r="J35" s="59">
        <f t="shared" si="4"/>
        <v>5.8996026378651205</v>
      </c>
    </row>
    <row r="36" spans="3:12" x14ac:dyDescent="0.2">
      <c r="C36" s="66"/>
      <c r="D36" s="66"/>
      <c r="E36" s="306"/>
      <c r="F36" s="306"/>
      <c r="G36" s="306"/>
      <c r="H36" s="306"/>
      <c r="I36" s="59"/>
      <c r="J36" s="59"/>
    </row>
    <row r="37" spans="3:12" x14ac:dyDescent="0.2">
      <c r="C37" s="468">
        <v>2011</v>
      </c>
      <c r="D37" s="469" t="s">
        <v>38</v>
      </c>
      <c r="E37" s="470">
        <f>SUM(E38:E43)</f>
        <v>45450</v>
      </c>
      <c r="F37" s="470">
        <f t="shared" ref="F37:G37" si="5">SUM(F38:F43)</f>
        <v>37620.023674415628</v>
      </c>
      <c r="G37" s="470">
        <f t="shared" si="5"/>
        <v>35266.934696431839</v>
      </c>
      <c r="H37" s="470">
        <f>SUM(H38:H43)</f>
        <v>2353.0889779837912</v>
      </c>
      <c r="I37" s="471">
        <f>((G37+H37)/E37)*100</f>
        <v>82.772329316646037</v>
      </c>
      <c r="J37" s="471">
        <f>(H37/F37)*100</f>
        <v>6.2548843625105528</v>
      </c>
    </row>
    <row r="38" spans="3:12" x14ac:dyDescent="0.2">
      <c r="C38" s="81"/>
      <c r="D38" s="456" t="s">
        <v>14</v>
      </c>
      <c r="E38" s="472">
        <v>5586</v>
      </c>
      <c r="F38" s="307">
        <v>3071.1459131456927</v>
      </c>
      <c r="G38" s="307">
        <v>2432.4303027681617</v>
      </c>
      <c r="H38" s="474">
        <f>F38-G38</f>
        <v>638.71561037753099</v>
      </c>
      <c r="I38" s="59">
        <f>((G38+H38)/E38)*100</f>
        <v>54.979339655311364</v>
      </c>
      <c r="J38" s="59">
        <f>(H38/F38)*100</f>
        <v>20.797305906032697</v>
      </c>
    </row>
    <row r="39" spans="3:12" x14ac:dyDescent="0.2">
      <c r="C39" s="81"/>
      <c r="D39" s="456" t="s">
        <v>15</v>
      </c>
      <c r="E39" s="472">
        <v>10058</v>
      </c>
      <c r="F39" s="307">
        <v>9492.5772719843353</v>
      </c>
      <c r="G39" s="307">
        <v>8999.1165283657429</v>
      </c>
      <c r="H39" s="474">
        <f t="shared" ref="H39:H42" si="6">F39-G39</f>
        <v>493.46074361859246</v>
      </c>
      <c r="I39" s="59">
        <f t="shared" ref="I39:I43" si="7">((G39+H39)/E39)*100</f>
        <v>94.378378126708441</v>
      </c>
      <c r="J39" s="59">
        <f t="shared" ref="J39:J43" si="8">(H39/F39)*100</f>
        <v>5.1983853223397469</v>
      </c>
    </row>
    <row r="40" spans="3:12" x14ac:dyDescent="0.2">
      <c r="C40" s="81"/>
      <c r="D40" s="456" t="s">
        <v>16</v>
      </c>
      <c r="E40" s="472">
        <v>13286</v>
      </c>
      <c r="F40" s="307">
        <v>12506.884073143563</v>
      </c>
      <c r="G40" s="307">
        <v>11973.165295183166</v>
      </c>
      <c r="H40" s="474">
        <f t="shared" si="6"/>
        <v>533.71877796039735</v>
      </c>
      <c r="I40" s="59">
        <f t="shared" si="7"/>
        <v>94.135812683603518</v>
      </c>
      <c r="J40" s="59">
        <f t="shared" si="8"/>
        <v>4.2674000561536269</v>
      </c>
    </row>
    <row r="41" spans="3:12" x14ac:dyDescent="0.2">
      <c r="C41" s="81"/>
      <c r="D41" s="456" t="s">
        <v>95</v>
      </c>
      <c r="E41" s="472">
        <v>9400</v>
      </c>
      <c r="F41" s="307">
        <v>8546.5135540336541</v>
      </c>
      <c r="G41" s="307">
        <v>8111.022543893796</v>
      </c>
      <c r="H41" s="474">
        <f t="shared" si="6"/>
        <v>435.49101013985819</v>
      </c>
      <c r="I41" s="59">
        <f t="shared" si="7"/>
        <v>90.920356957804827</v>
      </c>
      <c r="J41" s="59">
        <f t="shared" si="8"/>
        <v>5.0955399226427449</v>
      </c>
    </row>
    <row r="42" spans="3:12" x14ac:dyDescent="0.2">
      <c r="C42" s="81"/>
      <c r="D42" s="66" t="s">
        <v>96</v>
      </c>
      <c r="E42" s="472">
        <v>4396</v>
      </c>
      <c r="F42" s="307">
        <v>3243.5578541928799</v>
      </c>
      <c r="G42" s="307">
        <v>3058.8554075670372</v>
      </c>
      <c r="H42" s="474">
        <f t="shared" si="6"/>
        <v>184.70244662584264</v>
      </c>
      <c r="I42" s="59">
        <f t="shared" si="7"/>
        <v>73.784300595834395</v>
      </c>
      <c r="J42" s="59">
        <f t="shared" si="8"/>
        <v>5.69443971492852</v>
      </c>
    </row>
    <row r="43" spans="3:12" x14ac:dyDescent="0.2">
      <c r="C43" s="81"/>
      <c r="D43" s="66" t="s">
        <v>180</v>
      </c>
      <c r="E43" s="472">
        <v>2724</v>
      </c>
      <c r="F43" s="307">
        <v>759.34500791550749</v>
      </c>
      <c r="G43" s="307">
        <v>692.34461865393791</v>
      </c>
      <c r="H43" s="474">
        <f>F43-G43</f>
        <v>67.00038926156958</v>
      </c>
      <c r="I43" s="59">
        <f t="shared" si="7"/>
        <v>27.876101612169879</v>
      </c>
      <c r="J43" s="59">
        <f t="shared" si="8"/>
        <v>8.8234450168433494</v>
      </c>
    </row>
    <row r="44" spans="3:12" x14ac:dyDescent="0.2">
      <c r="C44" s="81"/>
      <c r="D44" s="456"/>
      <c r="E44" s="472"/>
      <c r="F44" s="473"/>
      <c r="G44" s="306"/>
      <c r="H44" s="474"/>
      <c r="I44" s="59"/>
      <c r="J44" s="59"/>
    </row>
    <row r="45" spans="3:12" x14ac:dyDescent="0.2">
      <c r="C45" s="468">
        <v>2012</v>
      </c>
      <c r="D45" s="469" t="s">
        <v>38</v>
      </c>
      <c r="E45" s="470">
        <f>SUM(E46:E51)</f>
        <v>46375.411335526689</v>
      </c>
      <c r="F45" s="470">
        <f t="shared" ref="F45" si="9">SUM(F46:F51)</f>
        <v>38810.963003261706</v>
      </c>
      <c r="G45" s="470">
        <f t="shared" ref="G45" si="10">SUM(G46:G51)</f>
        <v>36401.331900067948</v>
      </c>
      <c r="H45" s="470">
        <f>SUM(H46:H51)</f>
        <v>2409.631103193773</v>
      </c>
      <c r="I45" s="471">
        <f>((G45+H45)/E45)*100</f>
        <v>83.688665794172508</v>
      </c>
      <c r="J45" s="471">
        <f>(H45/F45)*100</f>
        <v>6.2086351812276996</v>
      </c>
      <c r="L45" s="478"/>
    </row>
    <row r="46" spans="3:12" x14ac:dyDescent="0.2">
      <c r="C46" s="81"/>
      <c r="D46" s="456" t="s">
        <v>14</v>
      </c>
      <c r="E46" s="479">
        <v>5592.4687828427441</v>
      </c>
      <c r="F46" s="480">
        <v>3250.9184520721246</v>
      </c>
      <c r="G46" s="480">
        <v>2560.3637938829447</v>
      </c>
      <c r="H46" s="480">
        <v>690.55465818917571</v>
      </c>
      <c r="I46" s="59">
        <f>((G46+H46)/E46)*100</f>
        <v>58.130292332532697</v>
      </c>
      <c r="J46" s="59">
        <f>(H46/F46)*100</f>
        <v>21.241832681131033</v>
      </c>
    </row>
    <row r="47" spans="3:12" x14ac:dyDescent="0.2">
      <c r="C47" s="81"/>
      <c r="D47" s="456" t="s">
        <v>15</v>
      </c>
      <c r="E47" s="479">
        <v>10554.882576435231</v>
      </c>
      <c r="F47" s="480">
        <v>9746.8315784542865</v>
      </c>
      <c r="G47" s="480">
        <v>9274.3109756101348</v>
      </c>
      <c r="H47" s="480">
        <v>472.5206028441566</v>
      </c>
      <c r="I47" s="59">
        <f t="shared" ref="I47:I50" si="11">((G47+H47)/E47)*100</f>
        <v>92.344291922441755</v>
      </c>
      <c r="J47" s="59">
        <f t="shared" ref="J47:J50" si="12">(H47/F47)*100</f>
        <v>4.8479405747471827</v>
      </c>
    </row>
    <row r="48" spans="3:12" ht="14.25" customHeight="1" x14ac:dyDescent="0.2">
      <c r="C48" s="81"/>
      <c r="D48" s="456" t="s">
        <v>16</v>
      </c>
      <c r="E48" s="479">
        <v>12892.338847994237</v>
      </c>
      <c r="F48" s="480">
        <v>12357.414975020029</v>
      </c>
      <c r="G48" s="480">
        <v>11894.616678586772</v>
      </c>
      <c r="H48" s="480">
        <v>462.79829643326525</v>
      </c>
      <c r="I48" s="59">
        <f t="shared" si="11"/>
        <v>95.850839174480569</v>
      </c>
      <c r="J48" s="59">
        <f t="shared" si="12"/>
        <v>3.7451060546950283</v>
      </c>
    </row>
    <row r="49" spans="3:10" x14ac:dyDescent="0.2">
      <c r="C49" s="81"/>
      <c r="D49" s="456" t="s">
        <v>95</v>
      </c>
      <c r="E49" s="479">
        <v>8981.0337126550112</v>
      </c>
      <c r="F49" s="480">
        <v>8339.9192493813789</v>
      </c>
      <c r="G49" s="480">
        <v>7889.2799928484565</v>
      </c>
      <c r="H49" s="480">
        <v>450.63925653292637</v>
      </c>
      <c r="I49" s="59">
        <f t="shared" si="11"/>
        <v>92.861462457598336</v>
      </c>
      <c r="J49" s="59">
        <f t="shared" si="12"/>
        <v>5.4034007171754448</v>
      </c>
    </row>
    <row r="50" spans="3:10" x14ac:dyDescent="0.2">
      <c r="C50" s="81"/>
      <c r="D50" s="66" t="s">
        <v>96</v>
      </c>
      <c r="E50" s="479">
        <v>5011.3208562097279</v>
      </c>
      <c r="F50" s="480">
        <v>4080.046761050131</v>
      </c>
      <c r="G50" s="480">
        <v>3842.5680928833276</v>
      </c>
      <c r="H50" s="480">
        <v>237.47866816680195</v>
      </c>
      <c r="I50" s="59">
        <f t="shared" si="11"/>
        <v>81.416594110001569</v>
      </c>
      <c r="J50" s="59">
        <f t="shared" si="12"/>
        <v>5.8204888834577764</v>
      </c>
    </row>
    <row r="51" spans="3:10" x14ac:dyDescent="0.2">
      <c r="C51" s="81"/>
      <c r="D51" s="66" t="s">
        <v>180</v>
      </c>
      <c r="E51" s="479">
        <v>3343.3665593897376</v>
      </c>
      <c r="F51" s="480">
        <v>1035.8319872837631</v>
      </c>
      <c r="G51" s="480">
        <v>940.19236625631618</v>
      </c>
      <c r="H51" s="480">
        <v>95.639621027446879</v>
      </c>
      <c r="I51" s="59">
        <f>((G51+H51)/E51)*100</f>
        <v>30.981705681498255</v>
      </c>
      <c r="J51" s="59">
        <f>(H51/F51)*100</f>
        <v>9.233121027497937</v>
      </c>
    </row>
    <row r="52" spans="3:10" x14ac:dyDescent="0.2">
      <c r="C52" s="81"/>
      <c r="D52" s="456"/>
      <c r="E52" s="472"/>
      <c r="F52" s="473"/>
      <c r="G52" s="306"/>
      <c r="H52" s="474"/>
      <c r="I52" s="59"/>
      <c r="J52" s="59"/>
    </row>
    <row r="53" spans="3:10" x14ac:dyDescent="0.2">
      <c r="C53" s="468">
        <v>2013</v>
      </c>
      <c r="D53" s="469" t="s">
        <v>38</v>
      </c>
      <c r="E53" s="470">
        <f>SUM(E54:E59)</f>
        <v>46394.15</v>
      </c>
      <c r="F53" s="470">
        <f t="shared" ref="F53" si="13">SUM(F54:F59)</f>
        <v>38521.269999999997</v>
      </c>
      <c r="G53" s="470">
        <f t="shared" ref="G53" si="14">SUM(G54:G59)</f>
        <v>36105.909999999996</v>
      </c>
      <c r="H53" s="470">
        <f>SUM(H54:H59)</f>
        <v>2415.3600000000024</v>
      </c>
      <c r="I53" s="471">
        <f>((G53+H53)/E53)*100</f>
        <v>83.03044672658082</v>
      </c>
      <c r="J53" s="471">
        <f>(H53/F53)*100</f>
        <v>6.2701982567033809</v>
      </c>
    </row>
    <row r="54" spans="3:10" x14ac:dyDescent="0.2">
      <c r="C54" s="81"/>
      <c r="D54" s="456" t="s">
        <v>14</v>
      </c>
      <c r="E54" s="472">
        <v>5794.46</v>
      </c>
      <c r="F54" s="473">
        <v>3189.74</v>
      </c>
      <c r="G54" s="474">
        <v>2416.4</v>
      </c>
      <c r="H54" s="474">
        <f>F54-G54</f>
        <v>773.33999999999969</v>
      </c>
      <c r="I54" s="59">
        <f>((G54+H54)/E54)*100</f>
        <v>55.04809766570137</v>
      </c>
      <c r="J54" s="59">
        <f>(H54/F54)*100</f>
        <v>24.24460927849918</v>
      </c>
    </row>
    <row r="55" spans="3:10" x14ac:dyDescent="0.2">
      <c r="C55" s="81"/>
      <c r="D55" s="456" t="s">
        <v>15</v>
      </c>
      <c r="E55" s="472">
        <v>9780.43</v>
      </c>
      <c r="F55" s="473">
        <v>9155.02</v>
      </c>
      <c r="G55" s="474">
        <v>8657.48</v>
      </c>
      <c r="H55" s="474">
        <f t="shared" ref="H55:H58" si="15">F55-G55</f>
        <v>497.54000000000087</v>
      </c>
      <c r="I55" s="59">
        <f t="shared" ref="I55:I58" si="16">((G55+H55)/E55)*100</f>
        <v>93.605495872880851</v>
      </c>
      <c r="J55" s="59">
        <f t="shared" ref="J55:J58" si="17">(H55/F55)*100</f>
        <v>5.4346140150431221</v>
      </c>
    </row>
    <row r="56" spans="3:10" x14ac:dyDescent="0.2">
      <c r="C56" s="81"/>
      <c r="D56" s="456" t="s">
        <v>16</v>
      </c>
      <c r="E56" s="472">
        <v>11712.39</v>
      </c>
      <c r="F56" s="473">
        <v>11271.77</v>
      </c>
      <c r="G56" s="474">
        <v>10937.24</v>
      </c>
      <c r="H56" s="474">
        <f t="shared" si="15"/>
        <v>334.53000000000065</v>
      </c>
      <c r="I56" s="59">
        <f t="shared" si="16"/>
        <v>96.238000954544717</v>
      </c>
      <c r="J56" s="59">
        <f t="shared" si="17"/>
        <v>2.9678568672000996</v>
      </c>
    </row>
    <row r="57" spans="3:10" x14ac:dyDescent="0.2">
      <c r="C57" s="81"/>
      <c r="D57" s="456" t="s">
        <v>95</v>
      </c>
      <c r="E57" s="472">
        <v>9916.51</v>
      </c>
      <c r="F57" s="473">
        <v>9403.5300000000007</v>
      </c>
      <c r="G57" s="306">
        <v>9052.57</v>
      </c>
      <c r="H57" s="474">
        <f t="shared" si="15"/>
        <v>350.96000000000095</v>
      </c>
      <c r="I57" s="59">
        <f t="shared" si="16"/>
        <v>94.827010712438152</v>
      </c>
      <c r="J57" s="59">
        <f t="shared" si="17"/>
        <v>3.7322154552598965</v>
      </c>
    </row>
    <row r="58" spans="3:10" x14ac:dyDescent="0.2">
      <c r="C58" s="81"/>
      <c r="D58" s="66" t="s">
        <v>96</v>
      </c>
      <c r="E58" s="472">
        <v>5279.76</v>
      </c>
      <c r="F58" s="473">
        <v>4278.72</v>
      </c>
      <c r="G58" s="306">
        <v>3981.72</v>
      </c>
      <c r="H58" s="474">
        <f t="shared" si="15"/>
        <v>297.00000000000045</v>
      </c>
      <c r="I58" s="59">
        <f t="shared" si="16"/>
        <v>81.04004727487613</v>
      </c>
      <c r="J58" s="59">
        <f t="shared" si="17"/>
        <v>6.9413282477002571</v>
      </c>
    </row>
    <row r="59" spans="3:10" x14ac:dyDescent="0.2">
      <c r="C59" s="81"/>
      <c r="D59" s="66" t="s">
        <v>180</v>
      </c>
      <c r="E59" s="472">
        <v>3910.6</v>
      </c>
      <c r="F59" s="473">
        <v>1222.49</v>
      </c>
      <c r="G59" s="306">
        <v>1060.5</v>
      </c>
      <c r="H59" s="474">
        <f>F59-G59</f>
        <v>161.99</v>
      </c>
      <c r="I59" s="59">
        <f>((G59+H59)/E59)*100</f>
        <v>31.26093182631821</v>
      </c>
      <c r="J59" s="59">
        <f>(H59/F59)*100</f>
        <v>13.250824137620759</v>
      </c>
    </row>
    <row r="60" spans="3:10" x14ac:dyDescent="0.2">
      <c r="C60" s="81"/>
      <c r="D60" s="456"/>
      <c r="E60" s="472"/>
      <c r="F60" s="473"/>
      <c r="G60" s="306"/>
      <c r="H60" s="308"/>
      <c r="I60" s="471"/>
      <c r="J60" s="471"/>
    </row>
    <row r="61" spans="3:10" x14ac:dyDescent="0.2">
      <c r="C61" s="468">
        <v>2014</v>
      </c>
      <c r="D61" s="469" t="s">
        <v>38</v>
      </c>
      <c r="E61" s="470">
        <f>SUM(E62:E67)</f>
        <v>47895.71</v>
      </c>
      <c r="F61" s="470">
        <f t="shared" ref="F61" si="18">SUM(F62:F67)</f>
        <v>39581.75</v>
      </c>
      <c r="G61" s="470">
        <v>37723</v>
      </c>
      <c r="H61" s="470">
        <f t="shared" ref="H61" si="19">SUM(H62:H67)</f>
        <v>1859.2300000000016</v>
      </c>
      <c r="I61" s="471">
        <f>((G61+H61)/E61)*100</f>
        <v>82.642537296137803</v>
      </c>
      <c r="J61" s="471">
        <f>(H61/F61)*100</f>
        <v>4.6971899928628762</v>
      </c>
    </row>
    <row r="62" spans="3:10" x14ac:dyDescent="0.2">
      <c r="C62" s="468"/>
      <c r="D62" s="456" t="s">
        <v>14</v>
      </c>
      <c r="E62" s="472">
        <v>5386.22</v>
      </c>
      <c r="F62" s="473">
        <v>2600.8200000000002</v>
      </c>
      <c r="G62" s="474">
        <v>2116.1799999999998</v>
      </c>
      <c r="H62" s="474">
        <f>F62-G62</f>
        <v>484.64000000000033</v>
      </c>
      <c r="I62" s="59">
        <f>((G62+H62)/E62)*100</f>
        <v>48.286553464210527</v>
      </c>
      <c r="J62" s="335">
        <f t="shared" ref="J62:J67" si="20">(H62/F62)*100</f>
        <v>18.634123084258054</v>
      </c>
    </row>
    <row r="63" spans="3:10" x14ac:dyDescent="0.2">
      <c r="C63" s="468"/>
      <c r="D63" s="456" t="s">
        <v>15</v>
      </c>
      <c r="E63" s="472">
        <v>10298.25</v>
      </c>
      <c r="F63" s="473">
        <v>9557.75</v>
      </c>
      <c r="G63" s="474">
        <v>9151.4699999999993</v>
      </c>
      <c r="H63" s="474">
        <f t="shared" ref="H63:H67" si="21">F63-G63</f>
        <v>406.28000000000065</v>
      </c>
      <c r="I63" s="59">
        <f t="shared" ref="I63:I66" si="22">((G63+H63)/E63)*100</f>
        <v>92.809457917607361</v>
      </c>
      <c r="J63" s="335">
        <f t="shared" si="20"/>
        <v>4.2507912427088037</v>
      </c>
    </row>
    <row r="64" spans="3:10" x14ac:dyDescent="0.2">
      <c r="C64" s="81"/>
      <c r="D64" s="456" t="s">
        <v>16</v>
      </c>
      <c r="E64" s="472">
        <v>11146.73</v>
      </c>
      <c r="F64" s="473">
        <v>10735.19</v>
      </c>
      <c r="G64" s="474">
        <v>10532.72</v>
      </c>
      <c r="H64" s="474">
        <f t="shared" si="21"/>
        <v>202.47000000000116</v>
      </c>
      <c r="I64" s="59">
        <f t="shared" si="22"/>
        <v>96.307975522866357</v>
      </c>
      <c r="J64" s="335">
        <f t="shared" si="20"/>
        <v>1.8860402098146485</v>
      </c>
    </row>
    <row r="65" spans="3:10" x14ac:dyDescent="0.2">
      <c r="C65" s="81"/>
      <c r="D65" s="456" t="s">
        <v>95</v>
      </c>
      <c r="E65" s="472">
        <v>10785.98</v>
      </c>
      <c r="F65" s="473">
        <v>10040.4</v>
      </c>
      <c r="G65" s="306">
        <v>9629.9</v>
      </c>
      <c r="H65" s="474">
        <f t="shared" si="21"/>
        <v>410.5</v>
      </c>
      <c r="I65" s="59">
        <f t="shared" si="22"/>
        <v>93.087508042848228</v>
      </c>
      <c r="J65" s="335">
        <f t="shared" si="20"/>
        <v>4.0884825305764716</v>
      </c>
    </row>
    <row r="66" spans="3:10" x14ac:dyDescent="0.2">
      <c r="C66" s="81"/>
      <c r="D66" s="66" t="s">
        <v>96</v>
      </c>
      <c r="E66" s="472">
        <v>6485.77</v>
      </c>
      <c r="F66" s="473">
        <v>5274.98</v>
      </c>
      <c r="G66" s="306">
        <v>4983.96</v>
      </c>
      <c r="H66" s="474">
        <f t="shared" si="21"/>
        <v>291.01999999999953</v>
      </c>
      <c r="I66" s="59">
        <f t="shared" si="22"/>
        <v>81.331592085442423</v>
      </c>
      <c r="J66" s="335">
        <f t="shared" si="20"/>
        <v>5.5169877421336109</v>
      </c>
    </row>
    <row r="67" spans="3:10" x14ac:dyDescent="0.2">
      <c r="C67" s="81"/>
      <c r="D67" s="66" t="s">
        <v>180</v>
      </c>
      <c r="E67" s="472">
        <v>3792.76</v>
      </c>
      <c r="F67" s="473">
        <v>1372.61</v>
      </c>
      <c r="G67" s="306">
        <v>1308.29</v>
      </c>
      <c r="H67" s="474">
        <f t="shared" si="21"/>
        <v>64.319999999999936</v>
      </c>
      <c r="I67" s="59">
        <f>((G67+H67)/E67)*100</f>
        <v>36.190267773336565</v>
      </c>
      <c r="J67" s="335">
        <f t="shared" si="20"/>
        <v>4.6859632379189966</v>
      </c>
    </row>
    <row r="68" spans="3:10" x14ac:dyDescent="0.2">
      <c r="C68" s="81"/>
      <c r="D68" s="66"/>
      <c r="E68" s="472"/>
      <c r="F68" s="473"/>
      <c r="G68" s="306"/>
      <c r="H68" s="474"/>
      <c r="I68" s="59"/>
      <c r="J68" s="59"/>
    </row>
    <row r="69" spans="3:10" x14ac:dyDescent="0.2">
      <c r="C69" s="468">
        <v>2015</v>
      </c>
      <c r="D69" s="469" t="s">
        <v>38</v>
      </c>
      <c r="E69" s="470">
        <f>SUM(E70:E75)</f>
        <v>49368.999999999964</v>
      </c>
      <c r="F69" s="470">
        <f t="shared" ref="F69:G69" si="23">SUM(F70:F75)</f>
        <v>40870.497347148921</v>
      </c>
      <c r="G69" s="470">
        <f t="shared" si="23"/>
        <v>39138.21130364867</v>
      </c>
      <c r="H69" s="470">
        <f>SUM(H70:H75)</f>
        <v>1732.2860435002531</v>
      </c>
      <c r="I69" s="471">
        <f>((G69+H69)/E69)*100</f>
        <v>82.78575087028085</v>
      </c>
      <c r="J69" s="471">
        <f>(H69/F69)*100</f>
        <v>4.2384755653605843</v>
      </c>
    </row>
    <row r="70" spans="3:10" x14ac:dyDescent="0.2">
      <c r="C70" s="468"/>
      <c r="D70" s="456" t="s">
        <v>14</v>
      </c>
      <c r="E70" s="312">
        <v>5564.2254934517359</v>
      </c>
      <c r="F70" s="307">
        <v>3081.9406621812641</v>
      </c>
      <c r="G70" s="312">
        <v>2656.2460474912291</v>
      </c>
      <c r="H70" s="474">
        <f>F70-G70</f>
        <v>425.694614690035</v>
      </c>
      <c r="I70" s="59">
        <f>((G70+H70)/E70)*100</f>
        <v>55.388493255858315</v>
      </c>
      <c r="J70" s="59">
        <f>(H70/F70)*100</f>
        <v>13.812550641021973</v>
      </c>
    </row>
    <row r="71" spans="3:10" x14ac:dyDescent="0.2">
      <c r="C71" s="468"/>
      <c r="D71" s="456" t="s">
        <v>353</v>
      </c>
      <c r="E71" s="312">
        <v>10005.258829216464</v>
      </c>
      <c r="F71" s="307">
        <v>9500.2549895240263</v>
      </c>
      <c r="G71" s="312">
        <v>9119.3920659769192</v>
      </c>
      <c r="H71" s="474">
        <f t="shared" ref="H71:H74" si="24">F71-G71</f>
        <v>380.86292354710713</v>
      </c>
      <c r="I71" s="59">
        <f t="shared" ref="I71:I74" si="25">((G71+H71)/E71)*100</f>
        <v>94.952615936153791</v>
      </c>
      <c r="J71" s="59">
        <f t="shared" ref="J71:J74" si="26">(H71/F71)*100</f>
        <v>4.008975800829413</v>
      </c>
    </row>
    <row r="72" spans="3:10" x14ac:dyDescent="0.2">
      <c r="C72" s="81"/>
      <c r="D72" s="456" t="s">
        <v>354</v>
      </c>
      <c r="E72" s="312">
        <v>13144.713485864122</v>
      </c>
      <c r="F72" s="307">
        <v>12265.130781793627</v>
      </c>
      <c r="G72" s="312">
        <v>11815.291735426621</v>
      </c>
      <c r="H72" s="474">
        <f t="shared" si="24"/>
        <v>449.83904636700572</v>
      </c>
      <c r="I72" s="59">
        <f t="shared" si="25"/>
        <v>93.308468039136784</v>
      </c>
      <c r="J72" s="59">
        <f t="shared" si="26"/>
        <v>3.6676253549187368</v>
      </c>
    </row>
    <row r="73" spans="3:10" x14ac:dyDescent="0.2">
      <c r="C73" s="81"/>
      <c r="D73" s="456" t="s">
        <v>355</v>
      </c>
      <c r="E73" s="312">
        <v>11134.063022278555</v>
      </c>
      <c r="F73" s="307">
        <v>10431.467574993087</v>
      </c>
      <c r="G73" s="312">
        <v>10083.831878933772</v>
      </c>
      <c r="H73" s="474">
        <f t="shared" si="24"/>
        <v>347.6356960593148</v>
      </c>
      <c r="I73" s="59">
        <f t="shared" si="25"/>
        <v>93.689676033990295</v>
      </c>
      <c r="J73" s="59">
        <f t="shared" si="26"/>
        <v>3.3325674796965963</v>
      </c>
    </row>
    <row r="74" spans="3:10" x14ac:dyDescent="0.2">
      <c r="C74" s="81"/>
      <c r="D74" s="66" t="s">
        <v>356</v>
      </c>
      <c r="E74" s="312">
        <v>5480.6713540448718</v>
      </c>
      <c r="F74" s="307">
        <v>4300.5515458904683</v>
      </c>
      <c r="G74" s="312">
        <v>4212.8390373581151</v>
      </c>
      <c r="H74" s="474">
        <f t="shared" si="24"/>
        <v>87.71250853235324</v>
      </c>
      <c r="I74" s="59">
        <f t="shared" si="25"/>
        <v>78.467604935233965</v>
      </c>
      <c r="J74" s="59">
        <f t="shared" si="26"/>
        <v>2.0395641720925255</v>
      </c>
    </row>
    <row r="75" spans="3:10" x14ac:dyDescent="0.2">
      <c r="C75" s="81"/>
      <c r="D75" s="66" t="s">
        <v>180</v>
      </c>
      <c r="E75" s="312">
        <v>4040.067815144218</v>
      </c>
      <c r="F75" s="312">
        <v>1291.1517927664568</v>
      </c>
      <c r="G75" s="312">
        <v>1250.6105384620196</v>
      </c>
      <c r="H75" s="474">
        <f>F75-G75</f>
        <v>40.541254304437189</v>
      </c>
      <c r="I75" s="59">
        <f>((G75+H75)/E75)*100</f>
        <v>31.958666335415625</v>
      </c>
      <c r="J75" s="59">
        <f>(H75/F75)*100</f>
        <v>3.1399293662887149</v>
      </c>
    </row>
    <row r="76" spans="3:10" x14ac:dyDescent="0.2">
      <c r="C76" s="81"/>
      <c r="D76" s="66"/>
      <c r="E76" s="312"/>
      <c r="F76" s="312"/>
      <c r="G76" s="312"/>
      <c r="H76" s="474"/>
      <c r="I76" s="59"/>
      <c r="J76" s="59"/>
    </row>
    <row r="77" spans="3:10" x14ac:dyDescent="0.2">
      <c r="C77" s="468">
        <v>2016</v>
      </c>
      <c r="D77" s="469" t="s">
        <v>38</v>
      </c>
      <c r="E77" s="470">
        <f>SUM(E78:E83)</f>
        <v>50613</v>
      </c>
      <c r="F77" s="470">
        <f t="shared" ref="F77:G77" si="27">SUM(F78:F83)</f>
        <v>42196</v>
      </c>
      <c r="G77" s="470">
        <f t="shared" si="27"/>
        <v>40411</v>
      </c>
      <c r="H77" s="470">
        <f>SUM(H78:H83)</f>
        <v>1785</v>
      </c>
      <c r="I77" s="471">
        <f>((G77+H77)/E77)*100</f>
        <v>83.369885207357797</v>
      </c>
      <c r="J77" s="471">
        <f>(H77/F77)*100</f>
        <v>4.2302587923025881</v>
      </c>
    </row>
    <row r="78" spans="3:10" x14ac:dyDescent="0.2">
      <c r="C78" s="468"/>
      <c r="D78" s="456" t="s">
        <v>14</v>
      </c>
      <c r="E78" s="312">
        <v>5861</v>
      </c>
      <c r="F78" s="307">
        <v>3176</v>
      </c>
      <c r="G78" s="312">
        <v>2712</v>
      </c>
      <c r="H78" s="474">
        <f>F78-G78</f>
        <v>464</v>
      </c>
      <c r="I78" s="59">
        <f>((G78+H78)/E78)*100</f>
        <v>54.188704999146907</v>
      </c>
      <c r="J78" s="59">
        <f>(H78/F78)*100</f>
        <v>14.609571788413097</v>
      </c>
    </row>
    <row r="79" spans="3:10" x14ac:dyDescent="0.2">
      <c r="C79" s="468"/>
      <c r="D79" s="456" t="s">
        <v>353</v>
      </c>
      <c r="E79" s="312">
        <v>10401</v>
      </c>
      <c r="F79" s="307">
        <v>9913</v>
      </c>
      <c r="G79" s="312">
        <v>9598</v>
      </c>
      <c r="H79" s="474">
        <f t="shared" ref="H79:H83" si="28">F79-G79</f>
        <v>315</v>
      </c>
      <c r="I79" s="59">
        <f t="shared" ref="I79:I82" si="29">((G79+H79)/E79)*100</f>
        <v>95.308143447745408</v>
      </c>
      <c r="J79" s="59">
        <f t="shared" ref="J79:J82" si="30">(H79/F79)*100</f>
        <v>3.1776455159891053</v>
      </c>
    </row>
    <row r="80" spans="3:10" x14ac:dyDescent="0.2">
      <c r="C80" s="81"/>
      <c r="D80" s="456" t="s">
        <v>354</v>
      </c>
      <c r="E80" s="312">
        <v>14077</v>
      </c>
      <c r="F80" s="307">
        <v>13170</v>
      </c>
      <c r="G80" s="312">
        <v>12913</v>
      </c>
      <c r="H80" s="474">
        <f t="shared" si="28"/>
        <v>257</v>
      </c>
      <c r="I80" s="59">
        <f t="shared" si="29"/>
        <v>93.556865809476449</v>
      </c>
      <c r="J80" s="59">
        <f t="shared" si="30"/>
        <v>1.9514047076689447</v>
      </c>
    </row>
    <row r="81" spans="3:16" x14ac:dyDescent="0.2">
      <c r="C81" s="81"/>
      <c r="D81" s="456" t="s">
        <v>355</v>
      </c>
      <c r="E81" s="312">
        <v>10342</v>
      </c>
      <c r="F81" s="307">
        <v>9612</v>
      </c>
      <c r="G81" s="312">
        <v>9127</v>
      </c>
      <c r="H81" s="474">
        <f t="shared" si="28"/>
        <v>485</v>
      </c>
      <c r="I81" s="59">
        <f t="shared" si="29"/>
        <v>92.941403983755549</v>
      </c>
      <c r="J81" s="59">
        <f t="shared" si="30"/>
        <v>5.0457761131918435</v>
      </c>
    </row>
    <row r="82" spans="3:16" x14ac:dyDescent="0.2">
      <c r="C82" s="81"/>
      <c r="D82" s="66" t="s">
        <v>356</v>
      </c>
      <c r="E82" s="312">
        <v>5832</v>
      </c>
      <c r="F82" s="307">
        <v>5117</v>
      </c>
      <c r="G82" s="312">
        <v>4921</v>
      </c>
      <c r="H82" s="474">
        <f t="shared" si="28"/>
        <v>196</v>
      </c>
      <c r="I82" s="59">
        <f t="shared" si="29"/>
        <v>87.740054869684499</v>
      </c>
      <c r="J82" s="59">
        <f t="shared" si="30"/>
        <v>3.8303693570451438</v>
      </c>
    </row>
    <row r="83" spans="3:16" x14ac:dyDescent="0.2">
      <c r="C83" s="81"/>
      <c r="D83" s="66" t="s">
        <v>180</v>
      </c>
      <c r="E83" s="312">
        <v>4100</v>
      </c>
      <c r="F83" s="312">
        <v>1208</v>
      </c>
      <c r="G83" s="312">
        <v>1140</v>
      </c>
      <c r="H83" s="474">
        <f t="shared" si="28"/>
        <v>68</v>
      </c>
      <c r="I83" s="59">
        <f>((G83+H83)/E83)*100</f>
        <v>29.463414634146339</v>
      </c>
      <c r="J83" s="59">
        <f>(H83/F83)*100</f>
        <v>5.629139072847682</v>
      </c>
    </row>
    <row r="84" spans="3:16" x14ac:dyDescent="0.2">
      <c r="C84" s="81"/>
      <c r="D84" s="66"/>
      <c r="E84" s="312"/>
      <c r="F84" s="312"/>
      <c r="G84" s="312"/>
      <c r="H84" s="474"/>
      <c r="I84" s="59"/>
      <c r="J84" s="59"/>
    </row>
    <row r="85" spans="3:16" x14ac:dyDescent="0.2">
      <c r="C85" s="348"/>
      <c r="D85" s="481"/>
      <c r="E85" s="482"/>
      <c r="F85" s="482"/>
      <c r="G85" s="482"/>
      <c r="H85" s="466"/>
      <c r="I85" s="467"/>
      <c r="J85" s="467"/>
    </row>
    <row r="86" spans="3:16" x14ac:dyDescent="0.2">
      <c r="C86" s="386" t="s">
        <v>311</v>
      </c>
    </row>
    <row r="89" spans="3:16" x14ac:dyDescent="0.2">
      <c r="I89" s="416"/>
    </row>
    <row r="90" spans="3:16" x14ac:dyDescent="0.2">
      <c r="C90" s="373"/>
      <c r="D90" s="366"/>
      <c r="E90" s="483"/>
      <c r="F90" s="484"/>
      <c r="G90" s="371"/>
      <c r="H90" s="371"/>
      <c r="I90" s="485"/>
      <c r="J90" s="59"/>
      <c r="M90" s="478"/>
      <c r="N90" s="478"/>
      <c r="O90" s="478"/>
      <c r="P90" s="478"/>
    </row>
    <row r="91" spans="3:16" x14ac:dyDescent="0.2">
      <c r="E91" s="388"/>
      <c r="F91" s="389"/>
      <c r="G91" s="77"/>
      <c r="H91" s="77"/>
      <c r="I91" s="78"/>
      <c r="J91" s="59"/>
      <c r="M91" s="478"/>
      <c r="N91" s="478"/>
      <c r="O91" s="478"/>
      <c r="P91" s="478"/>
    </row>
    <row r="92" spans="3:16" x14ac:dyDescent="0.2">
      <c r="C92" s="373"/>
      <c r="D92" s="416"/>
      <c r="E92" s="483"/>
      <c r="F92" s="484"/>
      <c r="G92" s="371"/>
      <c r="H92" s="371"/>
      <c r="I92" s="485"/>
      <c r="J92" s="59"/>
      <c r="M92" s="478"/>
      <c r="N92" s="478"/>
      <c r="O92" s="478"/>
      <c r="P92" s="486"/>
    </row>
    <row r="93" spans="3:16" x14ac:dyDescent="0.2">
      <c r="C93" s="373"/>
      <c r="D93" s="416"/>
      <c r="E93" s="483"/>
      <c r="F93" s="484"/>
      <c r="G93" s="371"/>
      <c r="H93" s="371"/>
      <c r="I93" s="485"/>
      <c r="J93" s="59"/>
      <c r="M93" s="478"/>
      <c r="N93" s="478"/>
      <c r="O93" s="478"/>
      <c r="P93" s="486"/>
    </row>
    <row r="94" spans="3:16" x14ac:dyDescent="0.2">
      <c r="C94" s="373"/>
      <c r="D94" s="416"/>
      <c r="E94" s="483"/>
      <c r="F94" s="484"/>
      <c r="G94" s="371"/>
      <c r="H94" s="371"/>
      <c r="I94" s="485"/>
      <c r="J94" s="59"/>
      <c r="M94" s="478"/>
      <c r="N94" s="478"/>
      <c r="O94" s="478"/>
      <c r="P94" s="486"/>
    </row>
    <row r="95" spans="3:16" x14ac:dyDescent="0.2">
      <c r="C95" s="373"/>
      <c r="D95" s="416"/>
      <c r="E95" s="483"/>
      <c r="F95" s="484"/>
      <c r="G95" s="371"/>
      <c r="H95" s="371"/>
      <c r="I95" s="485"/>
      <c r="J95" s="59"/>
      <c r="M95" s="478"/>
      <c r="N95" s="478"/>
      <c r="O95" s="478"/>
      <c r="P95" s="486"/>
    </row>
    <row r="96" spans="3:16" x14ac:dyDescent="0.2">
      <c r="C96" s="373"/>
      <c r="D96" s="416"/>
      <c r="E96" s="483"/>
      <c r="F96" s="484"/>
      <c r="G96" s="371"/>
      <c r="H96" s="371"/>
      <c r="I96" s="485"/>
      <c r="J96" s="59"/>
      <c r="M96" s="478"/>
      <c r="N96" s="478"/>
      <c r="O96" s="478"/>
      <c r="P96" s="486"/>
    </row>
    <row r="97" spans="2:16" x14ac:dyDescent="0.2">
      <c r="C97" s="373"/>
      <c r="D97" s="416"/>
      <c r="E97" s="483"/>
      <c r="F97" s="484"/>
      <c r="G97" s="371"/>
      <c r="H97" s="371"/>
      <c r="I97" s="485"/>
      <c r="J97" s="59"/>
      <c r="M97" s="478"/>
      <c r="N97" s="478"/>
      <c r="O97" s="478"/>
      <c r="P97" s="486"/>
    </row>
    <row r="98" spans="2:16" x14ac:dyDescent="0.2">
      <c r="C98" s="373"/>
      <c r="D98" s="416"/>
      <c r="E98" s="483"/>
      <c r="F98" s="484"/>
      <c r="G98" s="371"/>
      <c r="H98" s="371"/>
      <c r="I98" s="485"/>
      <c r="J98" s="59"/>
    </row>
    <row r="100" spans="2:16" x14ac:dyDescent="0.2">
      <c r="M100" s="478"/>
      <c r="N100" s="478"/>
      <c r="O100" s="478"/>
      <c r="P100" s="478"/>
    </row>
    <row r="101" spans="2:16" ht="9" customHeight="1" x14ac:dyDescent="0.2">
      <c r="D101" s="328"/>
      <c r="E101" s="332"/>
      <c r="M101" s="487"/>
      <c r="N101" s="478"/>
      <c r="O101" s="478"/>
      <c r="P101" s="478"/>
    </row>
    <row r="102" spans="2:16" x14ac:dyDescent="0.2">
      <c r="B102" s="417"/>
      <c r="C102" s="417"/>
      <c r="D102" s="417"/>
      <c r="E102" s="417"/>
      <c r="F102" s="417"/>
      <c r="G102" s="417"/>
      <c r="H102" s="417"/>
      <c r="I102" s="417"/>
      <c r="J102" s="417"/>
      <c r="K102" s="417"/>
      <c r="L102" s="416"/>
      <c r="M102" s="478"/>
      <c r="N102" s="478"/>
      <c r="O102" s="478"/>
      <c r="P102" s="478"/>
    </row>
    <row r="103" spans="2:16" x14ac:dyDescent="0.2">
      <c r="M103" s="478"/>
      <c r="N103" s="478"/>
      <c r="O103" s="478"/>
      <c r="P103" s="478"/>
    </row>
    <row r="104" spans="2:16" x14ac:dyDescent="0.2">
      <c r="M104" s="478"/>
      <c r="N104" s="478"/>
      <c r="O104" s="478"/>
      <c r="P104" s="486"/>
    </row>
    <row r="105" spans="2:16" x14ac:dyDescent="0.2">
      <c r="M105" s="488"/>
      <c r="N105" s="489"/>
      <c r="O105" s="489"/>
      <c r="P105" s="489"/>
    </row>
  </sheetData>
  <customSheetViews>
    <customSheetView guid="{F1F7BD3E-FC2C-462F-A022-5270024FE9F6}" scale="90" showPageBreaks="1" view="pageBreakPreview" topLeftCell="A91">
      <selection activeCell="E131" sqref="E131"/>
      <pageMargins left="0.75" right="0.75" top="1" bottom="1" header="0.5" footer="0.5"/>
      <pageSetup scale="74" orientation="portrait" r:id="rId1"/>
      <headerFooter alignWithMargins="0"/>
    </customSheetView>
    <customSheetView guid="{F4665436-DFC3-47B1-A482-DE3E62B43168}" showPageBreaks="1" printArea="1" view="pageBreakPreview" showRuler="0">
      <selection activeCell="J94" sqref="J94"/>
      <pageMargins left="0.75" right="0.75" top="1" bottom="1" header="0.5" footer="0.5"/>
      <pageSetup scale="87" orientation="portrait" r:id="rId2"/>
      <headerFooter alignWithMargins="0"/>
    </customSheetView>
    <customSheetView guid="{2C045F60-6AB2-44F0-B91E-AB5C1A883BD2}" scale="90" showPageBreaks="1" printArea="1" hiddenRows="1" view="pageBreakPreview" topLeftCell="A2">
      <selection activeCell="K98" sqref="K98"/>
      <pageMargins left="0.75" right="0.75" top="1" bottom="1" header="0.5" footer="0.5"/>
      <pageSetup scale="74" orientation="portrait" r:id="rId3"/>
      <headerFooter alignWithMargins="0"/>
    </customSheetView>
  </customSheetViews>
  <mergeCells count="1">
    <mergeCell ref="C6:J6"/>
  </mergeCells>
  <phoneticPr fontId="9" type="noConversion"/>
  <pageMargins left="0.75" right="0.75" top="1" bottom="1" header="0.5" footer="0.5"/>
  <pageSetup scale="74" orientation="portrait" r:id="rId4"/>
  <headerFooter alignWithMargins="0"/>
  <drawing r:id="rId5"/>
  <legacyDrawing r:id="rId6"/>
  <oleObjects>
    <mc:AlternateContent xmlns:mc="http://schemas.openxmlformats.org/markup-compatibility/2006">
      <mc:Choice Requires="x14">
        <oleObject progId="MSPhotoEd.3" shapeId="11265" r:id="rId7">
          <objectPr defaultSize="0" autoPict="0" r:id="rId8">
            <anchor moveWithCells="1" sizeWithCells="1">
              <from>
                <xdr:col>0</xdr:col>
                <xdr:colOff>0</xdr:colOff>
                <xdr:row>0</xdr:row>
                <xdr:rowOff>28575</xdr:rowOff>
              </from>
              <to>
                <xdr:col>1</xdr:col>
                <xdr:colOff>200025</xdr:colOff>
                <xdr:row>3</xdr:row>
                <xdr:rowOff>104775</xdr:rowOff>
              </to>
            </anchor>
          </objectPr>
        </oleObject>
      </mc:Choice>
      <mc:Fallback>
        <oleObject progId="MSPhotoEd.3" shapeId="11265" r:id="rId7"/>
      </mc:Fallback>
    </mc:AlternateContent>
    <mc:AlternateContent xmlns:mc="http://schemas.openxmlformats.org/markup-compatibility/2006">
      <mc:Choice Requires="x14">
        <oleObject progId="MSPhotoEd.3" shapeId="11266" r:id="rId9">
          <objectPr defaultSize="0" autoPict="0" r:id="rId8">
            <anchor moveWithCells="1" sizeWithCells="1">
              <from>
                <xdr:col>0</xdr:col>
                <xdr:colOff>257175</xdr:colOff>
                <xdr:row>1</xdr:row>
                <xdr:rowOff>95250</xdr:rowOff>
              </from>
              <to>
                <xdr:col>0</xdr:col>
                <xdr:colOff>600075</xdr:colOff>
                <xdr:row>1</xdr:row>
                <xdr:rowOff>95250</xdr:rowOff>
              </to>
            </anchor>
          </objectPr>
        </oleObject>
      </mc:Choice>
      <mc:Fallback>
        <oleObject progId="MSPhotoEd.3" shapeId="11266" r:id="rId9"/>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5:N67"/>
  <sheetViews>
    <sheetView zoomScaleNormal="100" zoomScaleSheetLayoutView="100" workbookViewId="0">
      <pane xSplit="3" ySplit="8" topLeftCell="D9" activePane="bottomRight" state="frozen"/>
      <selection pane="topRight" activeCell="D1" sqref="D1"/>
      <selection pane="bottomLeft" activeCell="A9" sqref="A9"/>
      <selection pane="bottomRight" activeCell="F3" sqref="F3"/>
    </sheetView>
  </sheetViews>
  <sheetFormatPr defaultRowHeight="12.75" x14ac:dyDescent="0.2"/>
  <cols>
    <col min="1" max="1" width="9.140625" style="57"/>
    <col min="2" max="2" width="12.85546875" style="57" customWidth="1"/>
    <col min="3" max="3" width="9.140625" style="57"/>
    <col min="4" max="4" width="17" style="57" customWidth="1"/>
    <col min="5" max="5" width="10.140625" style="57" customWidth="1"/>
    <col min="6" max="6" width="12" style="57" customWidth="1"/>
    <col min="7" max="7" width="12.7109375" style="57" customWidth="1"/>
    <col min="8" max="8" width="11.7109375" style="57" customWidth="1"/>
    <col min="9" max="9" width="14" style="57" customWidth="1"/>
    <col min="10" max="10" width="11.85546875" style="57" customWidth="1"/>
    <col min="11" max="16384" width="9.140625" style="57"/>
  </cols>
  <sheetData>
    <row r="5" spans="2:11" x14ac:dyDescent="0.2">
      <c r="C5" s="328"/>
      <c r="D5" s="328"/>
      <c r="E5" s="328"/>
      <c r="F5" s="328"/>
      <c r="G5" s="328"/>
      <c r="H5" s="328"/>
      <c r="I5" s="328"/>
      <c r="J5" s="328"/>
    </row>
    <row r="6" spans="2:11" ht="15.75" x14ac:dyDescent="0.25">
      <c r="B6" s="287"/>
      <c r="C6" s="664" t="s">
        <v>414</v>
      </c>
      <c r="D6" s="664"/>
      <c r="E6" s="664"/>
      <c r="F6" s="664"/>
      <c r="G6" s="664"/>
      <c r="H6" s="664"/>
      <c r="I6" s="664"/>
      <c r="J6" s="664"/>
    </row>
    <row r="7" spans="2:11" x14ac:dyDescent="0.2">
      <c r="H7" s="329"/>
    </row>
    <row r="8" spans="2:11" ht="51" x14ac:dyDescent="0.2">
      <c r="C8" s="330" t="s">
        <v>31</v>
      </c>
      <c r="D8" s="330"/>
      <c r="E8" s="330" t="s">
        <v>18</v>
      </c>
      <c r="F8" s="331" t="s">
        <v>226</v>
      </c>
      <c r="G8" s="330" t="s">
        <v>227</v>
      </c>
      <c r="H8" s="330" t="s">
        <v>228</v>
      </c>
      <c r="I8" s="331" t="s">
        <v>229</v>
      </c>
      <c r="J8" s="331" t="s">
        <v>230</v>
      </c>
    </row>
    <row r="9" spans="2:11" x14ac:dyDescent="0.2">
      <c r="C9" s="71"/>
      <c r="D9" s="332"/>
      <c r="E9" s="332"/>
      <c r="F9" s="333"/>
      <c r="G9" s="312"/>
      <c r="H9" s="334"/>
      <c r="I9" s="307"/>
      <c r="J9" s="335"/>
    </row>
    <row r="10" spans="2:11" x14ac:dyDescent="0.2">
      <c r="C10" s="336">
        <v>2008</v>
      </c>
      <c r="D10" s="337" t="s">
        <v>18</v>
      </c>
      <c r="E10" s="338">
        <v>37449.561500000687</v>
      </c>
      <c r="F10" s="338">
        <v>33932.988900000295</v>
      </c>
      <c r="G10" s="338">
        <v>1294.7146999999998</v>
      </c>
      <c r="H10" s="338">
        <v>1951.3330000000003</v>
      </c>
      <c r="I10" s="338">
        <v>19.737200000000001</v>
      </c>
      <c r="J10" s="338">
        <v>250.78770000000003</v>
      </c>
      <c r="K10" s="326"/>
    </row>
    <row r="11" spans="2:11" x14ac:dyDescent="0.2">
      <c r="C11" s="71"/>
      <c r="D11" s="339" t="s">
        <v>20</v>
      </c>
      <c r="E11" s="340">
        <v>19355.467500000028</v>
      </c>
      <c r="F11" s="340">
        <v>16810.079099999995</v>
      </c>
      <c r="G11" s="340">
        <v>941.46680000000003</v>
      </c>
      <c r="H11" s="340">
        <v>1463.1011000000005</v>
      </c>
      <c r="I11" s="340">
        <v>0</v>
      </c>
      <c r="J11" s="340">
        <v>140.82050000000001</v>
      </c>
      <c r="K11" s="326"/>
    </row>
    <row r="12" spans="2:11" x14ac:dyDescent="0.2">
      <c r="C12" s="71"/>
      <c r="D12" s="339" t="s">
        <v>21</v>
      </c>
      <c r="E12" s="340">
        <v>18094.094000000048</v>
      </c>
      <c r="F12" s="340">
        <v>17122.909800000038</v>
      </c>
      <c r="G12" s="340">
        <v>353.24790000000019</v>
      </c>
      <c r="H12" s="340">
        <v>488.23190000000022</v>
      </c>
      <c r="I12" s="340">
        <v>19.737200000000001</v>
      </c>
      <c r="J12" s="340">
        <v>109.96719999999999</v>
      </c>
      <c r="K12" s="326"/>
    </row>
    <row r="13" spans="2:11" x14ac:dyDescent="0.2">
      <c r="C13" s="71"/>
      <c r="D13" s="339" t="s">
        <v>68</v>
      </c>
      <c r="E13" s="340">
        <v>16517.144400000059</v>
      </c>
      <c r="F13" s="340">
        <v>13722.01590000004</v>
      </c>
      <c r="G13" s="340">
        <v>1144.6244999999999</v>
      </c>
      <c r="H13" s="340">
        <v>1536.3088000000002</v>
      </c>
      <c r="I13" s="340">
        <v>19.737200000000001</v>
      </c>
      <c r="J13" s="340">
        <v>94.457999999999998</v>
      </c>
      <c r="K13" s="326"/>
    </row>
    <row r="14" spans="2:11" x14ac:dyDescent="0.2">
      <c r="C14" s="71"/>
      <c r="D14" s="339" t="s">
        <v>69</v>
      </c>
      <c r="E14" s="340">
        <v>20932.417099999933</v>
      </c>
      <c r="F14" s="340">
        <v>20210.972999999936</v>
      </c>
      <c r="G14" s="340">
        <v>150.09020000000001</v>
      </c>
      <c r="H14" s="340">
        <v>415.02420000000001</v>
      </c>
      <c r="I14" s="340">
        <v>0</v>
      </c>
      <c r="J14" s="340">
        <v>156.3297</v>
      </c>
      <c r="K14" s="326"/>
    </row>
    <row r="15" spans="2:11" x14ac:dyDescent="0.2">
      <c r="C15" s="71"/>
      <c r="D15" s="339"/>
      <c r="E15" s="337"/>
      <c r="F15" s="340"/>
      <c r="G15" s="340"/>
      <c r="H15" s="340"/>
      <c r="I15" s="340"/>
      <c r="J15" s="340"/>
    </row>
    <row r="16" spans="2:11" x14ac:dyDescent="0.2">
      <c r="C16" s="336">
        <v>2009</v>
      </c>
      <c r="D16" s="337" t="s">
        <v>18</v>
      </c>
      <c r="E16" s="338">
        <v>35957.999999999898</v>
      </c>
      <c r="F16" s="338">
        <v>33362.300640791465</v>
      </c>
      <c r="G16" s="338">
        <v>1367.5204845547212</v>
      </c>
      <c r="H16" s="338">
        <v>1140.7597324674416</v>
      </c>
      <c r="I16" s="338">
        <v>0</v>
      </c>
      <c r="J16" s="338">
        <v>87.419142185986416</v>
      </c>
    </row>
    <row r="17" spans="3:10" x14ac:dyDescent="0.2">
      <c r="C17" s="71"/>
      <c r="D17" s="339" t="s">
        <v>20</v>
      </c>
      <c r="E17" s="340">
        <v>18151.894855625487</v>
      </c>
      <c r="F17" s="340">
        <v>16237.033018035263</v>
      </c>
      <c r="G17" s="340">
        <v>1009.35338651043</v>
      </c>
      <c r="H17" s="340">
        <v>853.58598336451041</v>
      </c>
      <c r="I17" s="340">
        <v>0</v>
      </c>
      <c r="J17" s="340">
        <v>51.922467715306411</v>
      </c>
    </row>
    <row r="18" spans="3:10" x14ac:dyDescent="0.2">
      <c r="C18" s="71"/>
      <c r="D18" s="339" t="s">
        <v>21</v>
      </c>
      <c r="E18" s="340">
        <v>17806.105144374025</v>
      </c>
      <c r="F18" s="340">
        <v>17125.267622756135</v>
      </c>
      <c r="G18" s="340">
        <v>358.1670980442903</v>
      </c>
      <c r="H18" s="340">
        <v>287.17374910293034</v>
      </c>
      <c r="I18" s="340">
        <v>0</v>
      </c>
      <c r="J18" s="340">
        <v>35.496674470680006</v>
      </c>
    </row>
    <row r="19" spans="3:10" x14ac:dyDescent="0.2">
      <c r="C19" s="81"/>
      <c r="D19" s="339" t="s">
        <v>68</v>
      </c>
      <c r="E19" s="340">
        <v>16048.000000000278</v>
      </c>
      <c r="F19" s="340">
        <v>13929.072671443379</v>
      </c>
      <c r="G19" s="340">
        <v>1100.5281473899702</v>
      </c>
      <c r="H19" s="340">
        <v>969.1218014329587</v>
      </c>
      <c r="I19" s="340">
        <v>0</v>
      </c>
      <c r="J19" s="340">
        <v>49.277379733879201</v>
      </c>
    </row>
    <row r="20" spans="3:10" x14ac:dyDescent="0.2">
      <c r="C20" s="81"/>
      <c r="D20" s="339" t="s">
        <v>231</v>
      </c>
      <c r="E20" s="340">
        <v>19909.999999999443</v>
      </c>
      <c r="F20" s="340">
        <v>19433.227969348125</v>
      </c>
      <c r="G20" s="340">
        <v>266.99233716475032</v>
      </c>
      <c r="H20" s="340">
        <v>171.63793103448239</v>
      </c>
      <c r="I20" s="340">
        <v>0</v>
      </c>
      <c r="J20" s="340">
        <v>38.141762452107201</v>
      </c>
    </row>
    <row r="21" spans="3:10" x14ac:dyDescent="0.2">
      <c r="C21" s="66"/>
      <c r="D21" s="66"/>
      <c r="E21" s="66"/>
      <c r="F21" s="66"/>
      <c r="G21" s="66"/>
      <c r="H21" s="341"/>
      <c r="I21" s="66"/>
      <c r="J21" s="66"/>
    </row>
    <row r="22" spans="3:10" x14ac:dyDescent="0.2">
      <c r="C22" s="66"/>
      <c r="D22" s="66"/>
      <c r="E22" s="66"/>
      <c r="F22" s="66"/>
      <c r="G22" s="66"/>
      <c r="H22" s="341"/>
      <c r="I22" s="66"/>
      <c r="J22" s="66"/>
    </row>
    <row r="23" spans="3:10" x14ac:dyDescent="0.2">
      <c r="C23" s="336">
        <v>2010</v>
      </c>
      <c r="D23" s="337" t="s">
        <v>18</v>
      </c>
      <c r="E23" s="338">
        <v>34982.801394708811</v>
      </c>
      <c r="F23" s="338">
        <v>32311.381182017871</v>
      </c>
      <c r="G23" s="338">
        <v>1133.5547607459971</v>
      </c>
      <c r="H23" s="338">
        <v>1490.8558973770121</v>
      </c>
      <c r="I23" s="338">
        <v>20.464705044000006</v>
      </c>
      <c r="J23" s="338">
        <v>26.544849525000011</v>
      </c>
    </row>
    <row r="24" spans="3:10" x14ac:dyDescent="0.2">
      <c r="C24" s="71"/>
      <c r="D24" s="339" t="s">
        <v>232</v>
      </c>
      <c r="E24" s="340">
        <v>17838.906111500557</v>
      </c>
      <c r="F24" s="340">
        <v>15912.202086170053</v>
      </c>
      <c r="G24" s="340">
        <v>833.33283904999462</v>
      </c>
      <c r="H24" s="340">
        <v>1070.8594686309946</v>
      </c>
      <c r="I24" s="340">
        <v>8.1978884600000015</v>
      </c>
      <c r="J24" s="340">
        <v>14.313829190000003</v>
      </c>
    </row>
    <row r="25" spans="3:10" x14ac:dyDescent="0.2">
      <c r="C25" s="71"/>
      <c r="D25" s="339" t="s">
        <v>21</v>
      </c>
      <c r="E25" s="340">
        <v>17143.895283213085</v>
      </c>
      <c r="F25" s="340">
        <v>16399.17909585224</v>
      </c>
      <c r="G25" s="340">
        <v>300.22192169599873</v>
      </c>
      <c r="H25" s="340">
        <v>419.9964287459976</v>
      </c>
      <c r="I25" s="340">
        <v>12.266816584000001</v>
      </c>
      <c r="J25" s="340">
        <v>12.231020335</v>
      </c>
    </row>
    <row r="26" spans="3:10" x14ac:dyDescent="0.2">
      <c r="C26" s="81"/>
      <c r="D26" s="339" t="s">
        <v>68</v>
      </c>
      <c r="E26" s="340">
        <v>15793.034816184054</v>
      </c>
      <c r="F26" s="340">
        <v>13561.014265511143</v>
      </c>
      <c r="G26" s="340">
        <v>938.25144537899405</v>
      </c>
      <c r="H26" s="340">
        <v>1260.035580538002</v>
      </c>
      <c r="I26" s="340">
        <v>18.413215122000004</v>
      </c>
      <c r="J26" s="340">
        <v>15.320309633000004</v>
      </c>
    </row>
    <row r="27" spans="3:10" x14ac:dyDescent="0.2">
      <c r="C27" s="81"/>
      <c r="D27" s="339" t="s">
        <v>69</v>
      </c>
      <c r="E27" s="340">
        <v>19189.766578530067</v>
      </c>
      <c r="F27" s="340">
        <v>18750.3669165108</v>
      </c>
      <c r="G27" s="340">
        <v>195.30331536699939</v>
      </c>
      <c r="H27" s="340">
        <v>230.82031683899922</v>
      </c>
      <c r="I27" s="340">
        <v>2.051489922</v>
      </c>
      <c r="J27" s="340">
        <v>11.224539892000003</v>
      </c>
    </row>
    <row r="28" spans="3:10" x14ac:dyDescent="0.2">
      <c r="H28" s="329"/>
    </row>
    <row r="29" spans="3:10" x14ac:dyDescent="0.2">
      <c r="H29" s="329"/>
    </row>
    <row r="30" spans="3:10" x14ac:dyDescent="0.2">
      <c r="C30" s="336">
        <v>2011</v>
      </c>
      <c r="D30" s="337" t="s">
        <v>18</v>
      </c>
      <c r="E30" s="342">
        <f>SUM(E31:E32)</f>
        <v>35266.93469643181</v>
      </c>
      <c r="F30" s="342">
        <v>32367.777052668524</v>
      </c>
      <c r="G30" s="342">
        <v>1323.787899756695</v>
      </c>
      <c r="H30" s="342">
        <v>1327.1996041261673</v>
      </c>
      <c r="I30" s="342">
        <v>51.751951851655399</v>
      </c>
      <c r="J30" s="342">
        <v>196.4181880287673</v>
      </c>
    </row>
    <row r="31" spans="3:10" x14ac:dyDescent="0.2">
      <c r="C31" s="71"/>
      <c r="D31" s="339" t="s">
        <v>232</v>
      </c>
      <c r="E31" s="343">
        <f>SUM(F31:J31)</f>
        <v>17981.4262840675</v>
      </c>
      <c r="F31" s="344">
        <v>15973.382094414967</v>
      </c>
      <c r="G31" s="345">
        <v>980.18442509757631</v>
      </c>
      <c r="H31" s="345">
        <v>915.62729453621046</v>
      </c>
      <c r="I31" s="345">
        <v>17.767534386236399</v>
      </c>
      <c r="J31" s="345">
        <v>94.464935632510304</v>
      </c>
    </row>
    <row r="32" spans="3:10" x14ac:dyDescent="0.2">
      <c r="C32" s="71"/>
      <c r="D32" s="339" t="s">
        <v>21</v>
      </c>
      <c r="E32" s="343">
        <f>SUM(F32:J32)</f>
        <v>17285.50841236431</v>
      </c>
      <c r="F32" s="344">
        <v>16394.394958253564</v>
      </c>
      <c r="G32" s="344">
        <v>343.60347465911934</v>
      </c>
      <c r="H32" s="345">
        <v>411.57230958995746</v>
      </c>
      <c r="I32" s="345">
        <v>33.984417465419</v>
      </c>
      <c r="J32" s="345">
        <v>101.953252396257</v>
      </c>
    </row>
    <row r="33" spans="3:14" x14ac:dyDescent="0.2">
      <c r="C33" s="81"/>
      <c r="D33" s="339" t="s">
        <v>68</v>
      </c>
      <c r="E33" s="343">
        <f>SUM(F33:J33)</f>
        <v>15969.323367723167</v>
      </c>
      <c r="F33" s="344">
        <v>13692.107574960564</v>
      </c>
      <c r="G33" s="345">
        <v>1001.1195752125719</v>
      </c>
      <c r="H33" s="344">
        <v>1051.3208757571736</v>
      </c>
      <c r="I33" s="345">
        <v>51.751951851655399</v>
      </c>
      <c r="J33" s="344">
        <v>173.02338994120262</v>
      </c>
    </row>
    <row r="34" spans="3:14" x14ac:dyDescent="0.2">
      <c r="C34" s="81"/>
      <c r="D34" s="346" t="s">
        <v>69</v>
      </c>
      <c r="E34" s="343">
        <f>SUM(F34:J34)</f>
        <v>19297.611328708703</v>
      </c>
      <c r="F34" s="344">
        <v>18675.669477708019</v>
      </c>
      <c r="G34" s="344">
        <v>322.66832454412378</v>
      </c>
      <c r="H34" s="345">
        <v>275.87872836899442</v>
      </c>
      <c r="I34" s="345">
        <v>0</v>
      </c>
      <c r="J34" s="345">
        <v>23.394798087564698</v>
      </c>
    </row>
    <row r="35" spans="3:14" x14ac:dyDescent="0.2">
      <c r="C35" s="81"/>
      <c r="D35" s="346"/>
      <c r="E35" s="343"/>
      <c r="F35" s="343"/>
      <c r="G35" s="343"/>
      <c r="H35" s="343"/>
      <c r="I35" s="343"/>
      <c r="J35" s="343"/>
    </row>
    <row r="36" spans="3:14" x14ac:dyDescent="0.2">
      <c r="C36" s="336">
        <v>2012</v>
      </c>
      <c r="D36" s="337" t="s">
        <v>18</v>
      </c>
      <c r="E36" s="342">
        <v>36401</v>
      </c>
      <c r="F36" s="342">
        <v>33329</v>
      </c>
      <c r="G36" s="342">
        <v>1372</v>
      </c>
      <c r="H36" s="342">
        <v>1573</v>
      </c>
      <c r="I36" s="342">
        <v>15</v>
      </c>
      <c r="J36" s="342">
        <v>112</v>
      </c>
    </row>
    <row r="37" spans="3:14" x14ac:dyDescent="0.2">
      <c r="C37" s="71"/>
      <c r="D37" s="339" t="s">
        <v>232</v>
      </c>
      <c r="E37" s="343">
        <v>18059</v>
      </c>
      <c r="F37" s="343">
        <v>15909</v>
      </c>
      <c r="G37" s="343">
        <v>925</v>
      </c>
      <c r="H37" s="343">
        <v>1170</v>
      </c>
      <c r="I37" s="343">
        <v>0</v>
      </c>
      <c r="J37" s="343">
        <v>56</v>
      </c>
      <c r="N37" s="347"/>
    </row>
    <row r="38" spans="3:14" x14ac:dyDescent="0.2">
      <c r="C38" s="71"/>
      <c r="D38" s="339" t="s">
        <v>21</v>
      </c>
      <c r="E38" s="343">
        <v>18342</v>
      </c>
      <c r="F38" s="343">
        <v>17420</v>
      </c>
      <c r="G38" s="343">
        <v>447</v>
      </c>
      <c r="H38" s="343">
        <v>404</v>
      </c>
      <c r="I38" s="343">
        <v>15</v>
      </c>
      <c r="J38" s="343">
        <v>56</v>
      </c>
      <c r="N38" s="347"/>
    </row>
    <row r="39" spans="3:14" x14ac:dyDescent="0.2">
      <c r="C39" s="81"/>
      <c r="D39" s="339" t="s">
        <v>68</v>
      </c>
      <c r="E39" s="343">
        <v>16493</v>
      </c>
      <c r="F39" s="343">
        <v>13998</v>
      </c>
      <c r="G39" s="343">
        <v>1186</v>
      </c>
      <c r="H39" s="343">
        <v>1294</v>
      </c>
      <c r="I39" s="343">
        <v>15</v>
      </c>
      <c r="J39" s="343">
        <v>0</v>
      </c>
      <c r="N39" s="347"/>
    </row>
    <row r="40" spans="3:14" x14ac:dyDescent="0.2">
      <c r="C40" s="81"/>
      <c r="D40" s="346" t="s">
        <v>69</v>
      </c>
      <c r="E40" s="343">
        <v>19908</v>
      </c>
      <c r="F40" s="343">
        <v>19330</v>
      </c>
      <c r="G40" s="343">
        <v>186</v>
      </c>
      <c r="H40" s="343">
        <v>280</v>
      </c>
      <c r="I40" s="343">
        <v>0</v>
      </c>
      <c r="J40" s="343">
        <v>112</v>
      </c>
      <c r="N40" s="347"/>
    </row>
    <row r="41" spans="3:14" x14ac:dyDescent="0.2">
      <c r="C41" s="81"/>
      <c r="D41" s="346"/>
      <c r="E41" s="343"/>
      <c r="F41" s="343"/>
      <c r="G41" s="343"/>
      <c r="H41" s="343"/>
      <c r="I41" s="343"/>
      <c r="J41" s="343"/>
      <c r="N41" s="347"/>
    </row>
    <row r="42" spans="3:14" x14ac:dyDescent="0.2">
      <c r="C42" s="336">
        <v>2013</v>
      </c>
      <c r="D42" s="337" t="s">
        <v>18</v>
      </c>
      <c r="E42" s="342">
        <v>36105.910000000003</v>
      </c>
      <c r="F42" s="342">
        <v>33031.56</v>
      </c>
      <c r="G42" s="342">
        <v>1369.6</v>
      </c>
      <c r="H42" s="342">
        <v>1704.76</v>
      </c>
      <c r="I42" s="342">
        <v>0</v>
      </c>
      <c r="J42" s="342">
        <v>0</v>
      </c>
      <c r="N42" s="347"/>
    </row>
    <row r="43" spans="3:14" x14ac:dyDescent="0.2">
      <c r="C43" s="71"/>
      <c r="D43" s="339" t="s">
        <v>232</v>
      </c>
      <c r="E43" s="343">
        <v>18060.79</v>
      </c>
      <c r="F43" s="343">
        <v>15896.46</v>
      </c>
      <c r="G43" s="343">
        <v>904.66</v>
      </c>
      <c r="H43" s="343">
        <v>1259.67</v>
      </c>
      <c r="I43" s="343">
        <v>0</v>
      </c>
      <c r="J43" s="343">
        <v>0</v>
      </c>
      <c r="N43" s="347"/>
    </row>
    <row r="44" spans="3:14" x14ac:dyDescent="0.2">
      <c r="C44" s="71"/>
      <c r="D44" s="339" t="s">
        <v>21</v>
      </c>
      <c r="E44" s="343">
        <v>18045.12</v>
      </c>
      <c r="F44" s="343">
        <v>17135.099999999999</v>
      </c>
      <c r="G44" s="343">
        <v>464.94</v>
      </c>
      <c r="H44" s="343">
        <v>445.09</v>
      </c>
      <c r="I44" s="343">
        <v>0</v>
      </c>
      <c r="J44" s="343">
        <v>0</v>
      </c>
      <c r="N44" s="347"/>
    </row>
    <row r="45" spans="3:14" x14ac:dyDescent="0.2">
      <c r="C45" s="81"/>
      <c r="D45" s="339" t="s">
        <v>68</v>
      </c>
      <c r="E45" s="343">
        <v>17518.13</v>
      </c>
      <c r="F45" s="343">
        <v>15022.61</v>
      </c>
      <c r="G45" s="343">
        <v>1074.8900000000001</v>
      </c>
      <c r="H45" s="343">
        <v>1420.63</v>
      </c>
      <c r="I45" s="343">
        <v>0</v>
      </c>
      <c r="J45" s="343">
        <v>0</v>
      </c>
    </row>
    <row r="46" spans="3:14" x14ac:dyDescent="0.2">
      <c r="C46" s="81"/>
      <c r="D46" s="346" t="s">
        <v>69</v>
      </c>
      <c r="E46" s="343">
        <v>18587.78</v>
      </c>
      <c r="F46" s="343">
        <v>18008.939999999999</v>
      </c>
      <c r="G46" s="343">
        <v>294.70999999999998</v>
      </c>
      <c r="H46" s="343">
        <v>284.12</v>
      </c>
      <c r="I46" s="343">
        <v>0</v>
      </c>
      <c r="J46" s="343">
        <v>0</v>
      </c>
    </row>
    <row r="47" spans="3:14" x14ac:dyDescent="0.2">
      <c r="C47" s="81"/>
      <c r="D47" s="346"/>
      <c r="E47" s="343"/>
      <c r="F47" s="343"/>
      <c r="G47" s="343"/>
      <c r="H47" s="343"/>
      <c r="I47" s="343"/>
      <c r="J47" s="343"/>
    </row>
    <row r="48" spans="3:14" x14ac:dyDescent="0.2">
      <c r="C48" s="336">
        <v>2014</v>
      </c>
      <c r="D48" s="337" t="s">
        <v>18</v>
      </c>
      <c r="E48" s="342">
        <v>37722.530796464052</v>
      </c>
      <c r="F48" s="342">
        <v>33402.67071006247</v>
      </c>
      <c r="G48" s="342">
        <v>2143.6959490863687</v>
      </c>
      <c r="H48" s="342">
        <v>1828.0002348491985</v>
      </c>
      <c r="I48" s="342">
        <v>17.541368089692899</v>
      </c>
      <c r="J48" s="342">
        <v>330.62253437591772</v>
      </c>
    </row>
    <row r="49" spans="3:10" x14ac:dyDescent="0.2">
      <c r="C49" s="71"/>
      <c r="D49" s="339" t="s">
        <v>232</v>
      </c>
      <c r="E49" s="343">
        <v>18376.418271500173</v>
      </c>
      <c r="F49" s="343">
        <v>15511.863735261164</v>
      </c>
      <c r="G49" s="343">
        <v>1340.9509905515843</v>
      </c>
      <c r="H49" s="343">
        <v>1340.9517366168398</v>
      </c>
      <c r="I49" s="343">
        <v>17.541368089692899</v>
      </c>
      <c r="J49" s="343">
        <v>165.11044098093058</v>
      </c>
    </row>
    <row r="50" spans="3:10" x14ac:dyDescent="0.2">
      <c r="C50" s="71"/>
      <c r="D50" s="339" t="s">
        <v>21</v>
      </c>
      <c r="E50" s="343">
        <v>19346.112524963588</v>
      </c>
      <c r="F50" s="343">
        <v>17890.806974801482</v>
      </c>
      <c r="G50" s="343">
        <v>802.74495853478322</v>
      </c>
      <c r="H50" s="343">
        <v>487.04849823235838</v>
      </c>
      <c r="I50" s="343">
        <v>0</v>
      </c>
      <c r="J50" s="343">
        <v>165.51209339498709</v>
      </c>
    </row>
    <row r="51" spans="3:10" x14ac:dyDescent="0.2">
      <c r="C51" s="81"/>
      <c r="D51" s="339" t="s">
        <v>68</v>
      </c>
      <c r="E51" s="343">
        <v>18127.352696619102</v>
      </c>
      <c r="F51" s="343">
        <v>15172.21469032196</v>
      </c>
      <c r="G51" s="343">
        <v>1500.56264925646</v>
      </c>
      <c r="H51" s="343">
        <v>1347.9053018484544</v>
      </c>
      <c r="I51" s="343">
        <v>0</v>
      </c>
      <c r="J51" s="343">
        <v>106.67005519228499</v>
      </c>
    </row>
    <row r="52" spans="3:10" x14ac:dyDescent="0.2">
      <c r="C52" s="81"/>
      <c r="D52" s="346" t="s">
        <v>69</v>
      </c>
      <c r="E52" s="343">
        <v>19595.178099844699</v>
      </c>
      <c r="F52" s="343">
        <v>18230.456019740715</v>
      </c>
      <c r="G52" s="343">
        <v>643.13329982990831</v>
      </c>
      <c r="H52" s="343">
        <v>480.09493300074377</v>
      </c>
      <c r="I52" s="343">
        <v>17.541368089692899</v>
      </c>
      <c r="J52" s="343">
        <v>223.95247918363268</v>
      </c>
    </row>
    <row r="53" spans="3:10" x14ac:dyDescent="0.2">
      <c r="C53" s="81"/>
      <c r="D53" s="346"/>
      <c r="E53" s="343"/>
      <c r="F53" s="343"/>
      <c r="G53" s="343"/>
      <c r="H53" s="343"/>
      <c r="I53" s="343"/>
      <c r="J53" s="343"/>
    </row>
    <row r="54" spans="3:10" x14ac:dyDescent="0.2">
      <c r="C54" s="336">
        <v>2015</v>
      </c>
      <c r="D54" s="337" t="s">
        <v>18</v>
      </c>
      <c r="E54" s="342">
        <v>39138.211303648648</v>
      </c>
      <c r="F54" s="342">
        <v>34129.506137291093</v>
      </c>
      <c r="G54" s="342">
        <v>1701.5387690418454</v>
      </c>
      <c r="H54" s="342">
        <v>1477.9106038017476</v>
      </c>
      <c r="I54" s="342">
        <v>0</v>
      </c>
      <c r="J54" s="342">
        <v>109.36852773327288</v>
      </c>
    </row>
    <row r="55" spans="3:10" x14ac:dyDescent="0.2">
      <c r="C55" s="71"/>
      <c r="D55" s="339" t="s">
        <v>232</v>
      </c>
      <c r="E55" s="343">
        <v>20085.89880259338</v>
      </c>
      <c r="F55" s="312">
        <v>17876.913214069122</v>
      </c>
      <c r="G55" s="312">
        <v>1177.4283789348813</v>
      </c>
      <c r="H55" s="312">
        <v>987.50140690875867</v>
      </c>
      <c r="I55" s="343">
        <v>0</v>
      </c>
      <c r="J55" s="312">
        <v>44.055802680615699</v>
      </c>
    </row>
    <row r="56" spans="3:10" x14ac:dyDescent="0.2">
      <c r="C56" s="71"/>
      <c r="D56" s="339" t="s">
        <v>21</v>
      </c>
      <c r="E56" s="343">
        <v>19052.312501055269</v>
      </c>
      <c r="F56" s="312">
        <v>18274.780478557041</v>
      </c>
      <c r="G56" s="312">
        <v>445.32549006685923</v>
      </c>
      <c r="H56" s="312">
        <v>299.55016990503952</v>
      </c>
      <c r="I56" s="343">
        <v>0</v>
      </c>
      <c r="J56" s="312">
        <v>32.6563625263286</v>
      </c>
    </row>
    <row r="57" spans="3:10" x14ac:dyDescent="0.2">
      <c r="C57" s="81"/>
      <c r="D57" s="339" t="s">
        <v>68</v>
      </c>
      <c r="E57" s="343">
        <v>18366.011536812694</v>
      </c>
      <c r="F57" s="312">
        <v>15854.725658734054</v>
      </c>
      <c r="G57" s="312">
        <v>1256.2132789749862</v>
      </c>
      <c r="H57" s="312">
        <v>1178.3604338967082</v>
      </c>
      <c r="I57" s="343">
        <v>0</v>
      </c>
      <c r="J57" s="312">
        <v>76.712165206944292</v>
      </c>
    </row>
    <row r="58" spans="3:10" x14ac:dyDescent="0.2">
      <c r="C58" s="81"/>
      <c r="D58" s="346" t="s">
        <v>69</v>
      </c>
      <c r="E58" s="343">
        <v>19052.312501055269</v>
      </c>
      <c r="F58" s="343">
        <v>18274.780478557041</v>
      </c>
      <c r="G58" s="343">
        <v>445.32549006685917</v>
      </c>
      <c r="H58" s="343">
        <v>299.55016990503941</v>
      </c>
      <c r="I58" s="343">
        <v>0</v>
      </c>
      <c r="J58" s="343">
        <v>32.656362526328593</v>
      </c>
    </row>
    <row r="59" spans="3:10" x14ac:dyDescent="0.2">
      <c r="C59" s="81"/>
      <c r="D59" s="346"/>
      <c r="E59" s="343"/>
      <c r="F59" s="343"/>
      <c r="G59" s="343"/>
      <c r="H59" s="343"/>
      <c r="I59" s="343"/>
      <c r="J59" s="343"/>
    </row>
    <row r="60" spans="3:10" x14ac:dyDescent="0.2">
      <c r="C60" s="336">
        <v>2016</v>
      </c>
      <c r="D60" s="337" t="s">
        <v>18</v>
      </c>
      <c r="E60" s="342">
        <v>40411.206702467949</v>
      </c>
      <c r="F60" s="342">
        <v>37542.99260943936</v>
      </c>
      <c r="G60" s="342">
        <v>1183.9340739612501</v>
      </c>
      <c r="H60" s="342">
        <v>1478.0198741960107</v>
      </c>
      <c r="I60" s="342">
        <v>0</v>
      </c>
      <c r="J60" s="342">
        <v>206.26014487137857</v>
      </c>
    </row>
    <row r="61" spans="3:10" x14ac:dyDescent="0.2">
      <c r="C61" s="71"/>
      <c r="D61" s="339" t="s">
        <v>232</v>
      </c>
      <c r="E61" s="343">
        <v>20015.418783400175</v>
      </c>
      <c r="F61" s="312">
        <v>17963.951971071212</v>
      </c>
      <c r="G61" s="312">
        <v>831.18139764324599</v>
      </c>
      <c r="H61" s="312">
        <v>1104.4647705741193</v>
      </c>
      <c r="I61" s="343">
        <v>0</v>
      </c>
      <c r="J61" s="312">
        <v>115.8206441115947</v>
      </c>
    </row>
    <row r="62" spans="3:10" x14ac:dyDescent="0.2">
      <c r="C62" s="71"/>
      <c r="D62" s="339" t="s">
        <v>21</v>
      </c>
      <c r="E62" s="343">
        <v>20395.787919067832</v>
      </c>
      <c r="F62" s="312">
        <v>19579.040638368155</v>
      </c>
      <c r="G62" s="312">
        <v>352.75267631800455</v>
      </c>
      <c r="H62" s="312">
        <v>373.55510362189176</v>
      </c>
      <c r="I62" s="343">
        <v>0</v>
      </c>
      <c r="J62" s="312">
        <v>90.439500759783911</v>
      </c>
    </row>
    <row r="63" spans="3:10" x14ac:dyDescent="0.2">
      <c r="C63" s="81"/>
      <c r="D63" s="339" t="s">
        <v>68</v>
      </c>
      <c r="E63" s="343">
        <v>18525.206191454959</v>
      </c>
      <c r="F63" s="312">
        <v>16154.015877052709</v>
      </c>
      <c r="G63" s="312">
        <v>964.92019041827064</v>
      </c>
      <c r="H63" s="312">
        <v>1275.4462786662134</v>
      </c>
      <c r="I63" s="343">
        <v>0</v>
      </c>
      <c r="J63" s="312">
        <v>130.82384531778791</v>
      </c>
    </row>
    <row r="64" spans="3:10" x14ac:dyDescent="0.2">
      <c r="C64" s="81"/>
      <c r="D64" s="346" t="s">
        <v>69</v>
      </c>
      <c r="E64" s="343">
        <v>21886.000511013117</v>
      </c>
      <c r="F64" s="343">
        <v>21388.976732386745</v>
      </c>
      <c r="G64" s="343">
        <v>219.01388354297956</v>
      </c>
      <c r="H64" s="343">
        <v>202.57359552979719</v>
      </c>
      <c r="I64" s="343">
        <v>0</v>
      </c>
      <c r="J64" s="343">
        <v>75.4362995535907</v>
      </c>
    </row>
    <row r="66" spans="3:12" s="66" customFormat="1" x14ac:dyDescent="0.2">
      <c r="C66" s="348"/>
      <c r="D66" s="349"/>
      <c r="E66" s="350"/>
      <c r="F66" s="350"/>
      <c r="G66" s="350"/>
      <c r="H66" s="350"/>
      <c r="I66" s="350"/>
      <c r="J66" s="350"/>
      <c r="L66" s="57"/>
    </row>
    <row r="67" spans="3:12" x14ac:dyDescent="0.2">
      <c r="D67" s="336" t="s">
        <v>314</v>
      </c>
      <c r="E67" s="337"/>
      <c r="F67" s="338"/>
      <c r="G67" s="338"/>
      <c r="H67" s="338"/>
      <c r="I67" s="338"/>
      <c r="J67" s="338"/>
    </row>
  </sheetData>
  <customSheetViews>
    <customSheetView guid="{F1F7BD3E-FC2C-462F-A022-5270024FE9F6}" showPageBreaks="1" view="pageBreakPreview">
      <selection activeCell="K48" sqref="K48"/>
      <pageMargins left="0.7" right="0.7" top="0.75" bottom="0.75" header="0.3" footer="0.3"/>
      <pageSetup scale="70" orientation="portrait" r:id="rId1"/>
    </customSheetView>
    <customSheetView guid="{2C045F60-6AB2-44F0-B91E-AB5C1A883BD2}" showPageBreaks="1" printArea="1" hiddenRows="1" view="pageBreakPreview">
      <selection activeCell="E32" sqref="E32"/>
      <pageMargins left="0.7" right="0.7" top="0.75" bottom="0.75" header="0.3" footer="0.3"/>
      <pageSetup scale="70" orientation="portrait" r:id="rId2"/>
    </customSheetView>
  </customSheetViews>
  <mergeCells count="1">
    <mergeCell ref="C6:J6"/>
  </mergeCells>
  <pageMargins left="0.7" right="0.7" top="0.75" bottom="0.75" header="0.3" footer="0.3"/>
  <pageSetup scale="70" orientation="portrait" r:id="rId3"/>
  <drawing r:id="rId4"/>
  <legacyDrawing r:id="rId5"/>
  <oleObjects>
    <mc:AlternateContent xmlns:mc="http://schemas.openxmlformats.org/markup-compatibility/2006">
      <mc:Choice Requires="x14">
        <oleObject progId="MSPhotoEd.3" shapeId="668673" r:id="rId6">
          <objectPr defaultSize="0" autoPict="0" r:id="rId7">
            <anchor moveWithCells="1" sizeWithCells="1">
              <from>
                <xdr:col>0</xdr:col>
                <xdr:colOff>0</xdr:colOff>
                <xdr:row>0</xdr:row>
                <xdr:rowOff>0</xdr:rowOff>
              </from>
              <to>
                <xdr:col>1</xdr:col>
                <xdr:colOff>333375</xdr:colOff>
                <xdr:row>3</xdr:row>
                <xdr:rowOff>95250</xdr:rowOff>
              </to>
            </anchor>
          </objectPr>
        </oleObject>
      </mc:Choice>
      <mc:Fallback>
        <oleObject progId="MSPhotoEd.3" shapeId="668673" r:id="rId6"/>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4:BU303"/>
  <sheetViews>
    <sheetView zoomScaleNormal="100" zoomScaleSheetLayoutView="100" workbookViewId="0">
      <pane xSplit="3" ySplit="8" topLeftCell="D9" activePane="bottomRight" state="frozen"/>
      <selection pane="topRight" activeCell="D1" sqref="D1"/>
      <selection pane="bottomLeft" activeCell="A9" sqref="A9"/>
      <selection pane="bottomRight" activeCell="G2" sqref="G2"/>
    </sheetView>
  </sheetViews>
  <sheetFormatPr defaultRowHeight="12.75" x14ac:dyDescent="0.2"/>
  <cols>
    <col min="1" max="1" width="9.140625" style="57"/>
    <col min="2" max="2" width="9.140625" style="57" customWidth="1"/>
    <col min="3" max="3" width="30" style="57" customWidth="1"/>
    <col min="4" max="6" width="7.7109375" style="57" customWidth="1"/>
    <col min="7" max="8" width="7.5703125" style="57" customWidth="1"/>
    <col min="9" max="9" width="6.85546875" style="57" customWidth="1"/>
    <col min="10" max="10" width="7.85546875" style="57" customWidth="1"/>
    <col min="11" max="11" width="7.42578125" style="57" customWidth="1"/>
    <col min="12" max="16" width="7.7109375" style="57" customWidth="1"/>
    <col min="17" max="17" width="8.7109375" style="57" customWidth="1"/>
    <col min="18" max="18" width="9.5703125" style="57" customWidth="1"/>
    <col min="19" max="19" width="9.28515625" style="57" customWidth="1"/>
    <col min="20" max="20" width="8.28515625" style="57" customWidth="1"/>
    <col min="21" max="21" width="8.140625" style="57" customWidth="1"/>
    <col min="22" max="24" width="8.28515625" style="57" customWidth="1"/>
    <col min="25" max="25" width="8" style="57" customWidth="1"/>
    <col min="26" max="26" width="7.85546875" style="57" customWidth="1"/>
    <col min="27" max="27" width="9.140625" style="57"/>
    <col min="28" max="28" width="10.42578125" style="57" customWidth="1"/>
    <col min="29" max="29" width="9.140625" style="279"/>
    <col min="30" max="16384" width="9.140625" style="57"/>
  </cols>
  <sheetData>
    <row r="4" spans="2:73" ht="12.75" customHeight="1" x14ac:dyDescent="0.2"/>
    <row r="6" spans="2:73" ht="15.75" x14ac:dyDescent="0.25">
      <c r="B6" s="287"/>
      <c r="C6" s="232" t="s">
        <v>415</v>
      </c>
      <c r="D6" s="232"/>
      <c r="E6" s="232"/>
      <c r="F6" s="232"/>
      <c r="G6" s="232"/>
      <c r="H6" s="232"/>
      <c r="I6" s="232"/>
      <c r="J6" s="232"/>
      <c r="K6" s="232"/>
      <c r="L6" s="232"/>
      <c r="M6" s="232"/>
      <c r="N6" s="232"/>
      <c r="O6" s="232"/>
      <c r="P6" s="232"/>
      <c r="Q6" s="232"/>
      <c r="R6" s="232"/>
      <c r="S6" s="232"/>
      <c r="W6" s="288"/>
    </row>
    <row r="7" spans="2:73" ht="12.75" customHeight="1" x14ac:dyDescent="0.25">
      <c r="B7" s="352"/>
      <c r="C7" s="290"/>
      <c r="D7" s="290"/>
      <c r="E7" s="290"/>
      <c r="F7" s="290"/>
      <c r="G7" s="290"/>
      <c r="H7" s="290"/>
      <c r="I7" s="290"/>
      <c r="J7" s="290"/>
      <c r="K7" s="290"/>
      <c r="L7" s="290"/>
      <c r="M7" s="290"/>
      <c r="N7" s="290"/>
      <c r="O7" s="290"/>
      <c r="P7" s="290"/>
      <c r="Q7" s="290"/>
      <c r="R7" s="290"/>
      <c r="S7" s="290"/>
    </row>
    <row r="8" spans="2:73" ht="44.25" customHeight="1" x14ac:dyDescent="0.2">
      <c r="B8" s="353"/>
      <c r="C8" s="354" t="s">
        <v>2</v>
      </c>
      <c r="D8" s="355" t="s">
        <v>3</v>
      </c>
      <c r="E8" s="355" t="s">
        <v>4</v>
      </c>
      <c r="F8" s="355" t="s">
        <v>5</v>
      </c>
      <c r="G8" s="355" t="s">
        <v>6</v>
      </c>
      <c r="H8" s="355" t="s">
        <v>7</v>
      </c>
      <c r="I8" s="355" t="s">
        <v>8</v>
      </c>
      <c r="J8" s="355" t="s">
        <v>82</v>
      </c>
      <c r="K8" s="355" t="s">
        <v>9</v>
      </c>
      <c r="L8" s="355" t="s">
        <v>77</v>
      </c>
      <c r="M8" s="355" t="s">
        <v>78</v>
      </c>
      <c r="N8" s="355" t="s">
        <v>81</v>
      </c>
      <c r="O8" s="355" t="s">
        <v>162</v>
      </c>
      <c r="P8" s="355" t="s">
        <v>94</v>
      </c>
      <c r="Q8" s="355" t="s">
        <v>99</v>
      </c>
      <c r="R8" s="355">
        <v>2008</v>
      </c>
      <c r="S8" s="355">
        <v>2009</v>
      </c>
      <c r="T8" s="442">
        <v>2010</v>
      </c>
      <c r="U8" s="355">
        <v>2011</v>
      </c>
      <c r="V8" s="355">
        <v>2012</v>
      </c>
      <c r="W8" s="355">
        <v>2013</v>
      </c>
      <c r="X8" s="355">
        <v>2014</v>
      </c>
      <c r="Y8" s="355">
        <v>2015</v>
      </c>
      <c r="Z8" s="355">
        <v>2016</v>
      </c>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row>
    <row r="9" spans="2:73" x14ac:dyDescent="0.2">
      <c r="B9" s="353"/>
      <c r="C9" s="353"/>
      <c r="D9" s="353"/>
      <c r="E9" s="353"/>
      <c r="F9" s="353"/>
      <c r="G9" s="353"/>
      <c r="H9" s="353"/>
      <c r="I9" s="353"/>
      <c r="J9" s="353"/>
      <c r="K9" s="353"/>
      <c r="L9" s="353"/>
      <c r="T9" s="66"/>
      <c r="U9" s="66"/>
      <c r="V9" s="66"/>
      <c r="W9" s="66"/>
      <c r="X9" s="66"/>
      <c r="Y9" s="66"/>
      <c r="Z9" s="66"/>
      <c r="AB9" s="356"/>
      <c r="AC9" s="357"/>
      <c r="AD9" s="356"/>
      <c r="AE9" s="35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row>
    <row r="10" spans="2:73" x14ac:dyDescent="0.2">
      <c r="B10" s="353"/>
      <c r="C10" s="337" t="s">
        <v>10</v>
      </c>
      <c r="D10" s="359">
        <f>SUM(D14:D43)</f>
        <v>15755</v>
      </c>
      <c r="E10" s="359">
        <f>SUM(E14:E43)</f>
        <v>15220</v>
      </c>
      <c r="F10" s="359">
        <f t="shared" ref="F10:K10" si="0">F14+F19+F23+F27+F31+F35+F39+F43</f>
        <v>11845</v>
      </c>
      <c r="G10" s="359">
        <f t="shared" si="0"/>
        <v>11715</v>
      </c>
      <c r="H10" s="359">
        <f t="shared" si="0"/>
        <v>13390</v>
      </c>
      <c r="I10" s="359">
        <f t="shared" si="0"/>
        <v>9775</v>
      </c>
      <c r="J10" s="359">
        <f t="shared" si="0"/>
        <v>10550</v>
      </c>
      <c r="K10" s="359">
        <f t="shared" si="0"/>
        <v>21820</v>
      </c>
      <c r="L10" s="359">
        <f>L14+L19+L23+L27+L31+L35+L39+L43+L51</f>
        <v>25862</v>
      </c>
      <c r="M10" s="359">
        <f>M14+M19+M23+M27+M31+M35+M39+M43+M51</f>
        <v>27354</v>
      </c>
      <c r="N10" s="359">
        <v>28827</v>
      </c>
      <c r="O10" s="359">
        <f>O14+O19+O23+O27+O31+O35+O39+O43+O51</f>
        <v>28947</v>
      </c>
      <c r="P10" s="359">
        <f>'10.03a'!P11+'10.03a'!P12</f>
        <v>35464</v>
      </c>
      <c r="Q10" s="359">
        <f>Q14+Q19+Q23+Q27+Q31+Q35+Q39+Q43+Q51</f>
        <v>21621</v>
      </c>
      <c r="R10" s="359">
        <v>37450</v>
      </c>
      <c r="S10" s="359">
        <f t="shared" ref="S10" si="1">(S14+S19+S23+S27+S31+S35+S39+S43+S51)</f>
        <v>35958</v>
      </c>
      <c r="T10" s="359">
        <f>SUM(T11:T12)</f>
        <v>34983</v>
      </c>
      <c r="U10" s="359">
        <v>35266.934696431861</v>
      </c>
      <c r="V10" s="359">
        <v>36401</v>
      </c>
      <c r="W10" s="359">
        <v>36105.910000000003</v>
      </c>
      <c r="X10" s="359">
        <v>37722.530796464052</v>
      </c>
      <c r="Y10" s="300">
        <v>39138.211303648699</v>
      </c>
      <c r="Z10" s="300">
        <v>40411</v>
      </c>
      <c r="AB10" s="356"/>
      <c r="AC10" s="357"/>
      <c r="AD10" s="356"/>
      <c r="AE10" s="358"/>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row>
    <row r="11" spans="2:73" ht="14.25" x14ac:dyDescent="0.2">
      <c r="B11" s="353"/>
      <c r="C11" s="303" t="s">
        <v>11</v>
      </c>
      <c r="D11" s="304"/>
      <c r="E11" s="304"/>
      <c r="F11" s="304">
        <f t="shared" ref="F11:J12" si="2">F15+F20+F24+F28+F32+F36+F40+F44</f>
        <v>7760</v>
      </c>
      <c r="G11" s="304">
        <f t="shared" si="2"/>
        <v>8330</v>
      </c>
      <c r="H11" s="304">
        <f t="shared" si="2"/>
        <v>8935</v>
      </c>
      <c r="I11" s="304">
        <f t="shared" si="2"/>
        <v>9685</v>
      </c>
      <c r="J11" s="304">
        <f t="shared" si="2"/>
        <v>10420</v>
      </c>
      <c r="K11" s="443" t="s">
        <v>98</v>
      </c>
      <c r="L11" s="443" t="s">
        <v>98</v>
      </c>
      <c r="M11" s="304">
        <v>13752</v>
      </c>
      <c r="N11" s="304">
        <v>13840</v>
      </c>
      <c r="O11" s="304">
        <v>14455</v>
      </c>
      <c r="P11" s="304">
        <v>18628</v>
      </c>
      <c r="Q11" s="304">
        <f>Q15+Q20+Q24+Q28+Q32+Q36+Q40+Q44</f>
        <v>18374</v>
      </c>
      <c r="R11" s="304">
        <v>19354</v>
      </c>
      <c r="S11" s="304">
        <f>S15+S20+S24+S28+S32+S36+S40+S44+S53</f>
        <v>18152</v>
      </c>
      <c r="T11" s="304">
        <v>17839</v>
      </c>
      <c r="U11" s="304">
        <v>17981.426284067486</v>
      </c>
      <c r="V11" s="304">
        <v>18059</v>
      </c>
      <c r="W11" s="304">
        <v>18060.79</v>
      </c>
      <c r="X11" s="304">
        <v>18376.418271500173</v>
      </c>
      <c r="Y11" s="444">
        <v>20085.89880259342</v>
      </c>
      <c r="Z11" s="444">
        <v>20015</v>
      </c>
      <c r="AB11" s="356"/>
      <c r="AC11" s="360"/>
      <c r="AD11" s="356"/>
      <c r="AE11" s="358"/>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row>
    <row r="12" spans="2:73" s="363" customFormat="1" ht="14.25" x14ac:dyDescent="0.2">
      <c r="C12" s="303" t="s">
        <v>12</v>
      </c>
      <c r="D12" s="304"/>
      <c r="E12" s="304"/>
      <c r="F12" s="304">
        <f t="shared" si="2"/>
        <v>8235</v>
      </c>
      <c r="G12" s="304">
        <f t="shared" si="2"/>
        <v>8500</v>
      </c>
      <c r="H12" s="304">
        <f t="shared" si="2"/>
        <v>9910</v>
      </c>
      <c r="I12" s="304">
        <f t="shared" si="2"/>
        <v>9685</v>
      </c>
      <c r="J12" s="304">
        <f t="shared" si="2"/>
        <v>10305</v>
      </c>
      <c r="K12" s="443" t="s">
        <v>98</v>
      </c>
      <c r="L12" s="443" t="s">
        <v>98</v>
      </c>
      <c r="M12" s="304">
        <v>13602</v>
      </c>
      <c r="N12" s="304">
        <v>14987</v>
      </c>
      <c r="O12" s="304">
        <v>14492</v>
      </c>
      <c r="P12" s="304">
        <v>16836</v>
      </c>
      <c r="Q12" s="304">
        <f>Q16+Q21+Q25+Q29+Q33+Q37+Q41+Q45</f>
        <v>16613</v>
      </c>
      <c r="R12" s="304">
        <v>18096</v>
      </c>
      <c r="S12" s="304">
        <f>S16+S21+S25+S29+S33+S37+S41+S45+S53</f>
        <v>17806</v>
      </c>
      <c r="T12" s="304">
        <v>17144</v>
      </c>
      <c r="U12" s="304">
        <v>17285.508412364365</v>
      </c>
      <c r="V12" s="304">
        <v>18342</v>
      </c>
      <c r="W12" s="304">
        <v>18045.12</v>
      </c>
      <c r="X12" s="304">
        <v>19346.112524963588</v>
      </c>
      <c r="Y12" s="444">
        <v>19052.312501055279</v>
      </c>
      <c r="Z12" s="444">
        <v>20396</v>
      </c>
      <c r="AA12" s="57"/>
      <c r="AB12" s="356"/>
      <c r="AC12" s="360"/>
      <c r="AD12" s="356"/>
      <c r="AE12" s="358"/>
      <c r="AF12" s="57"/>
      <c r="AG12" s="57"/>
      <c r="AH12" s="57"/>
      <c r="AI12" s="57"/>
      <c r="AJ12" s="445"/>
      <c r="AK12" s="445"/>
      <c r="AL12" s="445"/>
      <c r="AM12" s="445"/>
      <c r="AN12" s="445"/>
      <c r="AO12" s="445"/>
      <c r="AP12" s="445"/>
      <c r="AQ12" s="445"/>
      <c r="AR12" s="445"/>
      <c r="AS12" s="445"/>
      <c r="AT12" s="445"/>
      <c r="AU12" s="445"/>
      <c r="AV12" s="445"/>
      <c r="AW12" s="445"/>
      <c r="AX12" s="445"/>
      <c r="AY12" s="445"/>
      <c r="AZ12" s="445"/>
      <c r="BA12" s="445"/>
      <c r="BB12" s="445"/>
      <c r="BC12" s="445"/>
      <c r="BD12" s="445"/>
      <c r="BE12" s="445"/>
      <c r="BF12" s="445"/>
      <c r="BG12" s="445"/>
      <c r="BH12" s="445"/>
      <c r="BI12" s="445"/>
      <c r="BJ12" s="445"/>
      <c r="BK12" s="445"/>
      <c r="BL12" s="445"/>
      <c r="BM12" s="445"/>
      <c r="BN12" s="445"/>
      <c r="BO12" s="445"/>
      <c r="BP12" s="445"/>
      <c r="BQ12" s="445"/>
      <c r="BR12" s="445"/>
      <c r="BS12" s="445"/>
      <c r="BT12" s="445"/>
      <c r="BU12" s="445"/>
    </row>
    <row r="13" spans="2:73" x14ac:dyDescent="0.2">
      <c r="AB13" s="356"/>
      <c r="AC13" s="360"/>
      <c r="AD13" s="356"/>
      <c r="AE13" s="358"/>
    </row>
    <row r="14" spans="2:73" ht="14.25" x14ac:dyDescent="0.2">
      <c r="B14" s="353"/>
      <c r="C14" s="337" t="s">
        <v>172</v>
      </c>
      <c r="D14" s="369">
        <v>1305</v>
      </c>
      <c r="E14" s="369">
        <v>1275</v>
      </c>
      <c r="F14" s="369">
        <f>SUM(F15:F15)</f>
        <v>1070</v>
      </c>
      <c r="G14" s="369">
        <f>SUM(G15:G15)</f>
        <v>1045</v>
      </c>
      <c r="H14" s="369">
        <f>SUM(H15:H15)</f>
        <v>915</v>
      </c>
      <c r="I14" s="369">
        <f>SUM(I15:I15)</f>
        <v>955</v>
      </c>
      <c r="J14" s="369">
        <f>SUM(J15:J15)</f>
        <v>715</v>
      </c>
      <c r="K14" s="365">
        <v>950</v>
      </c>
      <c r="L14" s="365">
        <v>1755</v>
      </c>
      <c r="M14" s="369">
        <v>1871</v>
      </c>
      <c r="N14" s="446" t="s">
        <v>98</v>
      </c>
      <c r="O14" s="369">
        <v>3008</v>
      </c>
      <c r="P14" s="446" t="s">
        <v>98</v>
      </c>
      <c r="Q14" s="369">
        <f>SUM(Q15:Q15)</f>
        <v>1653</v>
      </c>
      <c r="R14" s="300">
        <f t="shared" ref="R14:T14" si="3">(R15+R16)</f>
        <v>3905</v>
      </c>
      <c r="S14" s="300">
        <f t="shared" si="3"/>
        <v>3660</v>
      </c>
      <c r="T14" s="300">
        <f t="shared" si="3"/>
        <v>3613</v>
      </c>
      <c r="U14" s="300">
        <v>3077.5505653660475</v>
      </c>
      <c r="V14" s="300">
        <v>3398</v>
      </c>
      <c r="W14" s="300">
        <v>3544.22</v>
      </c>
      <c r="X14" s="300">
        <v>3933.168010337065</v>
      </c>
      <c r="Y14" s="300">
        <v>3865.8911622134215</v>
      </c>
      <c r="Z14" s="300">
        <v>3092</v>
      </c>
      <c r="AB14" s="356"/>
      <c r="AC14" s="360"/>
      <c r="AD14" s="356"/>
      <c r="AE14" s="358"/>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row>
    <row r="15" spans="2:73" ht="14.25" x14ac:dyDescent="0.2">
      <c r="B15" s="353"/>
      <c r="C15" s="303" t="s">
        <v>11</v>
      </c>
      <c r="D15" s="304"/>
      <c r="E15" s="304"/>
      <c r="F15" s="304">
        <v>1070</v>
      </c>
      <c r="G15" s="304">
        <v>1045</v>
      </c>
      <c r="H15" s="304">
        <v>915</v>
      </c>
      <c r="I15" s="304">
        <v>955</v>
      </c>
      <c r="J15" s="304">
        <v>715</v>
      </c>
      <c r="K15" s="447" t="s">
        <v>98</v>
      </c>
      <c r="L15" s="447" t="s">
        <v>98</v>
      </c>
      <c r="M15" s="447" t="s">
        <v>98</v>
      </c>
      <c r="N15" s="448" t="s">
        <v>98</v>
      </c>
      <c r="O15" s="448" t="s">
        <v>98</v>
      </c>
      <c r="P15" s="448" t="s">
        <v>98</v>
      </c>
      <c r="Q15" s="304">
        <v>1653</v>
      </c>
      <c r="R15" s="304">
        <v>2173</v>
      </c>
      <c r="S15" s="367">
        <v>1932</v>
      </c>
      <c r="T15" s="304">
        <v>2098</v>
      </c>
      <c r="U15" s="304">
        <v>1779.1505332037787</v>
      </c>
      <c r="V15" s="368">
        <v>1957</v>
      </c>
      <c r="W15" s="368">
        <v>2162.4</v>
      </c>
      <c r="X15" s="368">
        <v>2433.889742575625</v>
      </c>
      <c r="Y15" s="444">
        <v>2224.7306424472658</v>
      </c>
      <c r="Z15" s="444">
        <v>1686</v>
      </c>
      <c r="AB15" s="356"/>
      <c r="AC15" s="360"/>
      <c r="AD15" s="356"/>
      <c r="AE15" s="358"/>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row>
    <row r="16" spans="2:73" ht="14.25" x14ac:dyDescent="0.2">
      <c r="B16" s="353"/>
      <c r="C16" s="303" t="s">
        <v>12</v>
      </c>
      <c r="D16" s="304"/>
      <c r="E16" s="304"/>
      <c r="F16" s="304">
        <v>405</v>
      </c>
      <c r="G16" s="304">
        <v>605</v>
      </c>
      <c r="H16" s="304">
        <v>520</v>
      </c>
      <c r="I16" s="304">
        <v>420</v>
      </c>
      <c r="J16" s="304">
        <v>140</v>
      </c>
      <c r="K16" s="447" t="s">
        <v>98</v>
      </c>
      <c r="L16" s="447" t="s">
        <v>98</v>
      </c>
      <c r="M16" s="447" t="s">
        <v>98</v>
      </c>
      <c r="N16" s="448" t="s">
        <v>98</v>
      </c>
      <c r="O16" s="448" t="s">
        <v>98</v>
      </c>
      <c r="P16" s="448" t="s">
        <v>98</v>
      </c>
      <c r="Q16" s="304">
        <v>1068</v>
      </c>
      <c r="R16" s="304">
        <v>1732</v>
      </c>
      <c r="S16" s="367">
        <v>1728</v>
      </c>
      <c r="T16" s="368">
        <v>1515</v>
      </c>
      <c r="U16" s="368">
        <v>1298.4000321622689</v>
      </c>
      <c r="V16" s="304">
        <v>1441</v>
      </c>
      <c r="W16" s="304">
        <v>1381.82</v>
      </c>
      <c r="X16" s="304">
        <v>1499.278267761448</v>
      </c>
      <c r="Y16" s="449">
        <v>1641.1605197661556</v>
      </c>
      <c r="Z16" s="449">
        <v>1405</v>
      </c>
      <c r="AB16" s="356"/>
      <c r="AC16" s="360"/>
      <c r="AD16" s="356"/>
      <c r="AE16" s="358"/>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6"/>
      <c r="BH16" s="66"/>
      <c r="BI16" s="66"/>
      <c r="BJ16" s="66"/>
      <c r="BK16" s="66"/>
      <c r="BL16" s="66"/>
      <c r="BM16" s="66"/>
      <c r="BN16" s="66"/>
      <c r="BO16" s="66"/>
      <c r="BP16" s="66"/>
      <c r="BQ16" s="66"/>
      <c r="BR16" s="66"/>
      <c r="BS16" s="66"/>
      <c r="BT16" s="66"/>
      <c r="BU16" s="66"/>
    </row>
    <row r="17" spans="2:73" x14ac:dyDescent="0.2">
      <c r="B17" s="353"/>
      <c r="AB17" s="356"/>
      <c r="AC17" s="360"/>
      <c r="AD17" s="356"/>
      <c r="AE17" s="358"/>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c r="BM17" s="66"/>
      <c r="BN17" s="66"/>
      <c r="BO17" s="66"/>
      <c r="BP17" s="66"/>
      <c r="BQ17" s="66"/>
      <c r="BR17" s="66"/>
      <c r="BS17" s="66"/>
      <c r="BT17" s="66"/>
      <c r="BU17" s="66"/>
    </row>
    <row r="18" spans="2:73" x14ac:dyDescent="0.2">
      <c r="B18" s="353"/>
      <c r="C18" s="337" t="s">
        <v>161</v>
      </c>
      <c r="D18" s="369"/>
      <c r="E18" s="369"/>
      <c r="F18" s="369"/>
      <c r="G18" s="369"/>
      <c r="H18" s="369"/>
      <c r="I18" s="369"/>
      <c r="J18" s="369"/>
      <c r="K18" s="365"/>
      <c r="L18" s="365"/>
      <c r="N18" s="450"/>
      <c r="P18" s="450"/>
      <c r="Q18" s="369"/>
      <c r="R18" s="369"/>
      <c r="S18" s="312"/>
      <c r="T18" s="371"/>
      <c r="U18" s="371"/>
      <c r="V18" s="371"/>
      <c r="W18" s="371"/>
      <c r="X18" s="371"/>
      <c r="Y18" s="371"/>
      <c r="Z18" s="371"/>
      <c r="AB18" s="356"/>
      <c r="AC18" s="360"/>
      <c r="AD18" s="356"/>
      <c r="AE18" s="358"/>
    </row>
    <row r="19" spans="2:73" ht="14.25" x14ac:dyDescent="0.2">
      <c r="B19" s="353"/>
      <c r="C19" s="337" t="s">
        <v>173</v>
      </c>
      <c r="D19" s="369">
        <v>3565</v>
      </c>
      <c r="E19" s="369">
        <v>3620</v>
      </c>
      <c r="F19" s="369">
        <f>SUM(F20:F20)</f>
        <v>1955</v>
      </c>
      <c r="G19" s="369">
        <f>SUM(G20:G20)</f>
        <v>1825</v>
      </c>
      <c r="H19" s="369">
        <f>SUM(H20:H20)</f>
        <v>2515</v>
      </c>
      <c r="I19" s="369">
        <f>SUM(I20:I20)</f>
        <v>2505</v>
      </c>
      <c r="J19" s="369">
        <f>SUM(J20:J20)</f>
        <v>3835</v>
      </c>
      <c r="K19" s="365">
        <v>7480</v>
      </c>
      <c r="L19" s="365">
        <v>7650</v>
      </c>
      <c r="M19" s="369">
        <v>8366</v>
      </c>
      <c r="N19" s="446" t="s">
        <v>98</v>
      </c>
      <c r="O19" s="369">
        <v>7511</v>
      </c>
      <c r="P19" s="446" t="s">
        <v>98</v>
      </c>
      <c r="Q19" s="369">
        <f t="shared" ref="Q19:R19" si="4">SUM(Q20:Q20)</f>
        <v>4042</v>
      </c>
      <c r="R19" s="300">
        <f t="shared" si="4"/>
        <v>4458</v>
      </c>
      <c r="S19" s="300">
        <f>S20+S21</f>
        <v>8781</v>
      </c>
      <c r="T19" s="300">
        <f>T20+T21</f>
        <v>10482</v>
      </c>
      <c r="U19" s="300">
        <v>11784.057291679866</v>
      </c>
      <c r="V19" s="300">
        <v>10837</v>
      </c>
      <c r="W19" s="300">
        <v>11520.029999999999</v>
      </c>
      <c r="X19" s="300">
        <v>11841.968129216133</v>
      </c>
      <c r="Y19" s="300">
        <v>11863.672079927162</v>
      </c>
      <c r="Z19" s="300">
        <v>13474</v>
      </c>
      <c r="AB19" s="356"/>
      <c r="AC19" s="360"/>
      <c r="AD19" s="356"/>
      <c r="AE19" s="358"/>
    </row>
    <row r="20" spans="2:73" ht="14.25" x14ac:dyDescent="0.2">
      <c r="B20" s="353"/>
      <c r="C20" s="303" t="s">
        <v>11</v>
      </c>
      <c r="D20" s="304"/>
      <c r="E20" s="304"/>
      <c r="F20" s="304">
        <v>1955</v>
      </c>
      <c r="G20" s="304">
        <v>1825</v>
      </c>
      <c r="H20" s="304">
        <v>2515</v>
      </c>
      <c r="I20" s="304">
        <v>2505</v>
      </c>
      <c r="J20" s="304">
        <v>3835</v>
      </c>
      <c r="K20" s="447" t="s">
        <v>98</v>
      </c>
      <c r="L20" s="447" t="s">
        <v>98</v>
      </c>
      <c r="M20" s="447" t="s">
        <v>98</v>
      </c>
      <c r="N20" s="448" t="s">
        <v>98</v>
      </c>
      <c r="O20" s="448" t="s">
        <v>98</v>
      </c>
      <c r="P20" s="448" t="s">
        <v>98</v>
      </c>
      <c r="Q20" s="304">
        <v>4042</v>
      </c>
      <c r="R20" s="304">
        <v>4458</v>
      </c>
      <c r="S20" s="367">
        <v>3949</v>
      </c>
      <c r="T20" s="367">
        <v>4920</v>
      </c>
      <c r="U20" s="367">
        <v>5936.8589170655059</v>
      </c>
      <c r="V20" s="367">
        <v>5004</v>
      </c>
      <c r="W20" s="367">
        <v>5058.1000000000004</v>
      </c>
      <c r="X20" s="367">
        <v>5417.4572282920253</v>
      </c>
      <c r="Y20" s="451">
        <v>5425.5363573616141</v>
      </c>
      <c r="Z20" s="451">
        <v>6418</v>
      </c>
      <c r="AB20" s="356"/>
      <c r="AC20" s="360"/>
      <c r="AD20" s="356"/>
      <c r="AE20" s="358"/>
    </row>
    <row r="21" spans="2:73" ht="14.25" x14ac:dyDescent="0.2">
      <c r="B21" s="353"/>
      <c r="C21" s="303" t="s">
        <v>12</v>
      </c>
      <c r="D21" s="304"/>
      <c r="E21" s="304"/>
      <c r="F21" s="304">
        <v>2090</v>
      </c>
      <c r="G21" s="304">
        <v>2130</v>
      </c>
      <c r="H21" s="304">
        <v>2915</v>
      </c>
      <c r="I21" s="304">
        <v>2605</v>
      </c>
      <c r="J21" s="304">
        <v>3510</v>
      </c>
      <c r="K21" s="447" t="s">
        <v>98</v>
      </c>
      <c r="L21" s="447" t="s">
        <v>98</v>
      </c>
      <c r="M21" s="447" t="s">
        <v>98</v>
      </c>
      <c r="N21" s="448" t="s">
        <v>98</v>
      </c>
      <c r="O21" s="448" t="s">
        <v>98</v>
      </c>
      <c r="P21" s="448" t="s">
        <v>98</v>
      </c>
      <c r="Q21" s="304">
        <v>4322</v>
      </c>
      <c r="R21" s="304">
        <v>5477</v>
      </c>
      <c r="S21" s="367">
        <v>4832</v>
      </c>
      <c r="T21" s="367">
        <v>5562</v>
      </c>
      <c r="U21" s="367">
        <v>5847.1983746143596</v>
      </c>
      <c r="V21" s="367">
        <v>5833</v>
      </c>
      <c r="W21" s="367">
        <v>6461.9400000000005</v>
      </c>
      <c r="X21" s="367">
        <v>6424.510900924115</v>
      </c>
      <c r="Y21" s="451">
        <v>6438.1357225655483</v>
      </c>
      <c r="Z21" s="451">
        <v>7054</v>
      </c>
      <c r="AB21" s="356"/>
      <c r="AC21" s="360"/>
      <c r="AD21" s="356"/>
      <c r="AE21" s="358"/>
    </row>
    <row r="22" spans="2:73" x14ac:dyDescent="0.2">
      <c r="B22" s="353"/>
      <c r="AA22" s="308"/>
      <c r="AB22" s="452"/>
      <c r="AC22" s="360"/>
      <c r="AD22" s="356"/>
      <c r="AE22" s="358"/>
    </row>
    <row r="23" spans="2:73" ht="14.25" x14ac:dyDescent="0.2">
      <c r="B23" s="353"/>
      <c r="C23" s="337" t="s">
        <v>174</v>
      </c>
      <c r="D23" s="369">
        <v>2845</v>
      </c>
      <c r="E23" s="369">
        <v>2645</v>
      </c>
      <c r="F23" s="369">
        <f>SUM(F24:F25)</f>
        <v>3320</v>
      </c>
      <c r="G23" s="369">
        <f>SUM(G24:G25)</f>
        <v>2730</v>
      </c>
      <c r="H23" s="369">
        <f>SUM(H24:H25)</f>
        <v>2620</v>
      </c>
      <c r="I23" s="369">
        <f>SUM(I24:I24)</f>
        <v>375</v>
      </c>
      <c r="J23" s="369">
        <f>SUM(J24:J24)</f>
        <v>430</v>
      </c>
      <c r="K23" s="365">
        <v>2415</v>
      </c>
      <c r="L23" s="365">
        <v>3545</v>
      </c>
      <c r="M23" s="369">
        <v>3569</v>
      </c>
      <c r="N23" s="446" t="s">
        <v>98</v>
      </c>
      <c r="O23" s="369">
        <v>3616</v>
      </c>
      <c r="P23" s="446" t="s">
        <v>98</v>
      </c>
      <c r="Q23" s="369">
        <f>SUM(Q24:Q24)</f>
        <v>776</v>
      </c>
      <c r="R23" s="300">
        <f t="shared" ref="R23:T23" si="5">(R24+R25)</f>
        <v>4499</v>
      </c>
      <c r="S23" s="300">
        <f t="shared" si="5"/>
        <v>2153</v>
      </c>
      <c r="T23" s="300">
        <f t="shared" si="5"/>
        <v>3255</v>
      </c>
      <c r="U23" s="300">
        <v>2754.6441959014182</v>
      </c>
      <c r="V23" s="300">
        <v>2972</v>
      </c>
      <c r="W23" s="300">
        <v>2846.84</v>
      </c>
      <c r="X23" s="300">
        <v>3458.6870996946914</v>
      </c>
      <c r="Y23" s="300">
        <v>3124</v>
      </c>
      <c r="Z23" s="300">
        <v>3336</v>
      </c>
      <c r="AA23" s="308"/>
      <c r="AB23" s="452"/>
      <c r="AC23" s="360"/>
      <c r="AD23" s="356"/>
      <c r="AE23" s="358"/>
    </row>
    <row r="24" spans="2:73" ht="14.25" x14ac:dyDescent="0.2">
      <c r="B24" s="353"/>
      <c r="C24" s="303" t="s">
        <v>11</v>
      </c>
      <c r="D24" s="304"/>
      <c r="E24" s="304"/>
      <c r="F24" s="304">
        <v>465</v>
      </c>
      <c r="G24" s="304">
        <v>330</v>
      </c>
      <c r="H24" s="304">
        <v>560</v>
      </c>
      <c r="I24" s="304">
        <v>375</v>
      </c>
      <c r="J24" s="304">
        <v>430</v>
      </c>
      <c r="K24" s="447" t="s">
        <v>98</v>
      </c>
      <c r="L24" s="447" t="s">
        <v>98</v>
      </c>
      <c r="M24" s="447" t="s">
        <v>98</v>
      </c>
      <c r="N24" s="448" t="s">
        <v>98</v>
      </c>
      <c r="O24" s="448" t="s">
        <v>98</v>
      </c>
      <c r="P24" s="448" t="s">
        <v>98</v>
      </c>
      <c r="Q24" s="304">
        <v>776</v>
      </c>
      <c r="R24" s="304">
        <f>457+335</f>
        <v>792</v>
      </c>
      <c r="S24" s="304">
        <v>576</v>
      </c>
      <c r="T24" s="304">
        <v>813</v>
      </c>
      <c r="U24" s="304">
        <v>707.15840232045014</v>
      </c>
      <c r="V24" s="304">
        <v>776</v>
      </c>
      <c r="W24" s="304">
        <v>731.98</v>
      </c>
      <c r="X24" s="304">
        <v>868.06445129364295</v>
      </c>
      <c r="Y24" s="304">
        <v>910</v>
      </c>
      <c r="Z24" s="304">
        <v>994</v>
      </c>
      <c r="AB24" s="356"/>
      <c r="AC24" s="360"/>
      <c r="AD24" s="356"/>
      <c r="AE24" s="358"/>
    </row>
    <row r="25" spans="2:73" s="373" customFormat="1" ht="14.25" x14ac:dyDescent="0.2">
      <c r="C25" s="303" t="s">
        <v>12</v>
      </c>
      <c r="D25" s="304"/>
      <c r="E25" s="304"/>
      <c r="F25" s="304">
        <v>2855</v>
      </c>
      <c r="G25" s="304">
        <v>2400</v>
      </c>
      <c r="H25" s="304">
        <v>2060</v>
      </c>
      <c r="I25" s="304">
        <v>2125</v>
      </c>
      <c r="J25" s="304">
        <v>2195</v>
      </c>
      <c r="K25" s="447" t="s">
        <v>98</v>
      </c>
      <c r="L25" s="447" t="s">
        <v>98</v>
      </c>
      <c r="M25" s="447" t="s">
        <v>98</v>
      </c>
      <c r="N25" s="448" t="s">
        <v>98</v>
      </c>
      <c r="O25" s="448" t="s">
        <v>98</v>
      </c>
      <c r="P25" s="448" t="s">
        <v>98</v>
      </c>
      <c r="Q25" s="304">
        <v>3725</v>
      </c>
      <c r="R25" s="304">
        <f>1408+2299</f>
        <v>3707</v>
      </c>
      <c r="S25" s="367">
        <v>1577</v>
      </c>
      <c r="T25" s="367">
        <v>2442</v>
      </c>
      <c r="U25" s="367">
        <v>2047.485793580968</v>
      </c>
      <c r="V25" s="367">
        <v>2196</v>
      </c>
      <c r="W25" s="367">
        <v>2114.86</v>
      </c>
      <c r="X25" s="367">
        <v>2590.6226484010517</v>
      </c>
      <c r="Y25" s="367">
        <v>2214</v>
      </c>
      <c r="Z25" s="367">
        <v>2342</v>
      </c>
      <c r="AA25" s="57"/>
      <c r="AB25" s="356"/>
      <c r="AC25" s="360"/>
      <c r="AD25" s="356"/>
      <c r="AE25" s="358"/>
      <c r="AF25" s="57"/>
      <c r="AG25" s="57"/>
      <c r="AH25" s="57"/>
      <c r="AI25" s="57"/>
    </row>
    <row r="26" spans="2:73" s="373" customFormat="1" x14ac:dyDescent="0.2">
      <c r="AA26" s="57"/>
      <c r="AB26" s="356"/>
      <c r="AC26" s="360"/>
      <c r="AD26" s="356"/>
      <c r="AE26" s="358"/>
      <c r="AF26" s="57"/>
      <c r="AG26" s="57"/>
      <c r="AH26" s="57"/>
      <c r="AI26" s="57"/>
    </row>
    <row r="27" spans="2:73" ht="14.25" x14ac:dyDescent="0.2">
      <c r="B27" s="353"/>
      <c r="C27" s="337" t="s">
        <v>175</v>
      </c>
      <c r="D27" s="369">
        <v>2610</v>
      </c>
      <c r="E27" s="369">
        <v>2275</v>
      </c>
      <c r="F27" s="369">
        <f>SUM(F28:F29)</f>
        <v>1725</v>
      </c>
      <c r="G27" s="369">
        <f>SUM(G28:G29)</f>
        <v>2670</v>
      </c>
      <c r="H27" s="369">
        <f>SUM(H28:H29)</f>
        <v>2535</v>
      </c>
      <c r="I27" s="369">
        <f>SUM(I28:I28)</f>
        <v>1165</v>
      </c>
      <c r="J27" s="369">
        <f>SUM(J28:J28)</f>
        <v>1195</v>
      </c>
      <c r="K27" s="365">
        <v>3480</v>
      </c>
      <c r="L27" s="365">
        <v>4130</v>
      </c>
      <c r="M27" s="369">
        <v>4564</v>
      </c>
      <c r="N27" s="446" t="s">
        <v>98</v>
      </c>
      <c r="O27" s="369">
        <v>4687</v>
      </c>
      <c r="P27" s="446" t="s">
        <v>98</v>
      </c>
      <c r="Q27" s="369">
        <f>SUM(Q28:Q29)</f>
        <v>5130</v>
      </c>
      <c r="R27" s="300">
        <f t="shared" ref="R27:T27" si="6">(R28+R29)</f>
        <v>6115</v>
      </c>
      <c r="S27" s="300">
        <f t="shared" si="6"/>
        <v>8452</v>
      </c>
      <c r="T27" s="300">
        <f t="shared" si="6"/>
        <v>6742</v>
      </c>
      <c r="U27" s="300">
        <v>6558.1226152722038</v>
      </c>
      <c r="V27" s="300">
        <v>7673</v>
      </c>
      <c r="W27" s="300">
        <v>7061.02</v>
      </c>
      <c r="X27" s="300">
        <v>7473.7587157208663</v>
      </c>
      <c r="Y27" s="300">
        <v>8441</v>
      </c>
      <c r="Z27" s="300">
        <v>8753</v>
      </c>
      <c r="AB27" s="356"/>
      <c r="AC27" s="360"/>
      <c r="AD27" s="356"/>
      <c r="AE27" s="358"/>
    </row>
    <row r="28" spans="2:73" ht="14.25" x14ac:dyDescent="0.2">
      <c r="B28" s="353"/>
      <c r="C28" s="303" t="s">
        <v>11</v>
      </c>
      <c r="D28" s="304"/>
      <c r="E28" s="304"/>
      <c r="F28" s="304">
        <v>890</v>
      </c>
      <c r="G28" s="304">
        <v>1240</v>
      </c>
      <c r="H28" s="304">
        <v>1100</v>
      </c>
      <c r="I28" s="304">
        <v>1165</v>
      </c>
      <c r="J28" s="304">
        <v>1195</v>
      </c>
      <c r="K28" s="447" t="s">
        <v>98</v>
      </c>
      <c r="L28" s="447" t="s">
        <v>98</v>
      </c>
      <c r="M28" s="447" t="s">
        <v>98</v>
      </c>
      <c r="N28" s="448" t="s">
        <v>98</v>
      </c>
      <c r="O28" s="448" t="s">
        <v>98</v>
      </c>
      <c r="P28" s="448" t="s">
        <v>98</v>
      </c>
      <c r="Q28" s="304">
        <v>2075</v>
      </c>
      <c r="R28" s="304">
        <f>1452+896+417</f>
        <v>2765</v>
      </c>
      <c r="S28" s="304">
        <v>3212</v>
      </c>
      <c r="T28" s="304">
        <v>2840</v>
      </c>
      <c r="U28" s="304">
        <v>2492.2490032333762</v>
      </c>
      <c r="V28" s="304">
        <v>2869</v>
      </c>
      <c r="W28" s="304">
        <v>2467.41</v>
      </c>
      <c r="X28" s="304">
        <v>2765.2063831881924</v>
      </c>
      <c r="Y28" s="304">
        <v>3205</v>
      </c>
      <c r="Z28" s="304">
        <v>3078</v>
      </c>
      <c r="AB28" s="356"/>
      <c r="AC28" s="360"/>
      <c r="AD28" s="356"/>
      <c r="AE28" s="358"/>
    </row>
    <row r="29" spans="2:73" s="373" customFormat="1" ht="14.25" x14ac:dyDescent="0.2">
      <c r="C29" s="303" t="s">
        <v>12</v>
      </c>
      <c r="D29" s="304"/>
      <c r="E29" s="304"/>
      <c r="F29" s="304">
        <v>835</v>
      </c>
      <c r="G29" s="304">
        <v>1430</v>
      </c>
      <c r="H29" s="304">
        <v>1435</v>
      </c>
      <c r="I29" s="304">
        <v>1650</v>
      </c>
      <c r="J29" s="304">
        <v>1725</v>
      </c>
      <c r="K29" s="447" t="s">
        <v>98</v>
      </c>
      <c r="L29" s="447" t="s">
        <v>98</v>
      </c>
      <c r="M29" s="447" t="s">
        <v>98</v>
      </c>
      <c r="N29" s="448" t="s">
        <v>98</v>
      </c>
      <c r="O29" s="448" t="s">
        <v>98</v>
      </c>
      <c r="P29" s="448" t="s">
        <v>98</v>
      </c>
      <c r="Q29" s="304">
        <v>3055</v>
      </c>
      <c r="R29" s="304">
        <f>1906+310+1134</f>
        <v>3350</v>
      </c>
      <c r="S29" s="367">
        <v>5240</v>
      </c>
      <c r="T29" s="367">
        <v>3902</v>
      </c>
      <c r="U29" s="367">
        <v>4065.8736120388276</v>
      </c>
      <c r="V29" s="367">
        <v>4804</v>
      </c>
      <c r="W29" s="367">
        <v>4593.6099999999997</v>
      </c>
      <c r="X29" s="367">
        <v>4708.5523325326822</v>
      </c>
      <c r="Y29" s="367">
        <v>5236</v>
      </c>
      <c r="Z29" s="367">
        <v>5675</v>
      </c>
      <c r="AA29" s="57"/>
      <c r="AB29" s="356"/>
      <c r="AC29" s="360"/>
      <c r="AD29" s="356"/>
      <c r="AE29" s="358"/>
      <c r="AF29" s="57"/>
      <c r="AG29" s="57"/>
      <c r="AH29" s="57"/>
      <c r="AI29" s="57"/>
    </row>
    <row r="30" spans="2:73" s="373" customFormat="1" x14ac:dyDescent="0.2">
      <c r="AA30" s="57"/>
      <c r="AB30" s="356"/>
      <c r="AC30" s="360"/>
      <c r="AD30" s="356"/>
      <c r="AE30" s="358"/>
      <c r="AF30" s="57"/>
      <c r="AG30" s="57"/>
      <c r="AH30" s="57"/>
      <c r="AI30" s="57"/>
    </row>
    <row r="31" spans="2:73" ht="14.25" x14ac:dyDescent="0.2">
      <c r="B31" s="353"/>
      <c r="C31" s="337" t="s">
        <v>176</v>
      </c>
      <c r="D31" s="369">
        <v>230</v>
      </c>
      <c r="E31" s="369">
        <v>260</v>
      </c>
      <c r="F31" s="369">
        <f>SUM(F32:F33)</f>
        <v>350</v>
      </c>
      <c r="G31" s="369">
        <f>SUM(G32:G33)</f>
        <v>570</v>
      </c>
      <c r="H31" s="369">
        <f>SUM(H32:H33)</f>
        <v>340</v>
      </c>
      <c r="I31" s="369">
        <f>SUM(I32:I32)</f>
        <v>355</v>
      </c>
      <c r="J31" s="369">
        <f>SUM(J32:J32)</f>
        <v>125</v>
      </c>
      <c r="K31" s="365">
        <v>315</v>
      </c>
      <c r="L31" s="365">
        <v>455</v>
      </c>
      <c r="M31" s="369">
        <v>547</v>
      </c>
      <c r="N31" s="446" t="s">
        <v>98</v>
      </c>
      <c r="O31" s="369">
        <v>526</v>
      </c>
      <c r="P31" s="446" t="s">
        <v>98</v>
      </c>
      <c r="Q31" s="369">
        <f t="shared" ref="Q31:R31" si="7">SUM(Q32:Q32)</f>
        <v>1076</v>
      </c>
      <c r="R31" s="300">
        <f t="shared" si="7"/>
        <v>811</v>
      </c>
      <c r="S31" s="300">
        <f>S32+S33</f>
        <v>759</v>
      </c>
      <c r="T31" s="300">
        <f>T32+T33</f>
        <v>692</v>
      </c>
      <c r="U31" s="300">
        <v>867.0500469162032</v>
      </c>
      <c r="V31" s="300">
        <v>800</v>
      </c>
      <c r="W31" s="300">
        <v>801.57</v>
      </c>
      <c r="X31" s="300">
        <v>651.61719434115298</v>
      </c>
      <c r="Y31" s="300">
        <v>740</v>
      </c>
      <c r="Z31" s="300">
        <v>741</v>
      </c>
      <c r="AB31" s="356"/>
      <c r="AC31" s="360"/>
      <c r="AD31" s="356"/>
      <c r="AE31" s="358"/>
    </row>
    <row r="32" spans="2:73" ht="14.25" x14ac:dyDescent="0.2">
      <c r="B32" s="353"/>
      <c r="C32" s="303" t="s">
        <v>11</v>
      </c>
      <c r="D32" s="304"/>
      <c r="E32" s="304"/>
      <c r="F32" s="304">
        <v>330</v>
      </c>
      <c r="G32" s="304">
        <v>510</v>
      </c>
      <c r="H32" s="304">
        <v>340</v>
      </c>
      <c r="I32" s="304">
        <v>355</v>
      </c>
      <c r="J32" s="304">
        <v>125</v>
      </c>
      <c r="K32" s="447" t="s">
        <v>98</v>
      </c>
      <c r="L32" s="447" t="s">
        <v>98</v>
      </c>
      <c r="M32" s="447" t="s">
        <v>98</v>
      </c>
      <c r="N32" s="448" t="s">
        <v>98</v>
      </c>
      <c r="O32" s="448" t="s">
        <v>98</v>
      </c>
      <c r="P32" s="448" t="s">
        <v>98</v>
      </c>
      <c r="Q32" s="304">
        <v>1076</v>
      </c>
      <c r="R32" s="304">
        <v>811</v>
      </c>
      <c r="S32" s="304">
        <v>666</v>
      </c>
      <c r="T32" s="304">
        <v>663</v>
      </c>
      <c r="U32" s="304">
        <v>844.86996099908401</v>
      </c>
      <c r="V32" s="304">
        <v>747</v>
      </c>
      <c r="W32" s="304">
        <v>763.83</v>
      </c>
      <c r="X32" s="304">
        <v>611.66617245952648</v>
      </c>
      <c r="Y32" s="304">
        <v>687</v>
      </c>
      <c r="Z32" s="304">
        <v>670</v>
      </c>
      <c r="AB32" s="356"/>
      <c r="AC32" s="360"/>
      <c r="AD32" s="356"/>
      <c r="AE32" s="358"/>
    </row>
    <row r="33" spans="2:32" s="373" customFormat="1" ht="14.25" x14ac:dyDescent="0.2">
      <c r="C33" s="303" t="s">
        <v>12</v>
      </c>
      <c r="D33" s="304"/>
      <c r="E33" s="304"/>
      <c r="F33" s="304">
        <v>20</v>
      </c>
      <c r="G33" s="304">
        <v>60</v>
      </c>
      <c r="H33" s="304">
        <v>0</v>
      </c>
      <c r="I33" s="304">
        <v>30</v>
      </c>
      <c r="J33" s="304">
        <v>60</v>
      </c>
      <c r="K33" s="447" t="s">
        <v>98</v>
      </c>
      <c r="L33" s="447" t="s">
        <v>98</v>
      </c>
      <c r="M33" s="447" t="s">
        <v>98</v>
      </c>
      <c r="N33" s="448" t="s">
        <v>98</v>
      </c>
      <c r="O33" s="448" t="s">
        <v>98</v>
      </c>
      <c r="P33" s="448" t="s">
        <v>98</v>
      </c>
      <c r="Q33" s="304">
        <v>706</v>
      </c>
      <c r="R33" s="304">
        <v>56</v>
      </c>
      <c r="S33" s="304">
        <v>93</v>
      </c>
      <c r="T33" s="304">
        <v>29</v>
      </c>
      <c r="U33" s="304">
        <v>22.1800859171192</v>
      </c>
      <c r="V33" s="304">
        <v>53</v>
      </c>
      <c r="W33" s="304">
        <v>37.729999999999997</v>
      </c>
      <c r="X33" s="304">
        <v>39.951021881626502</v>
      </c>
      <c r="Y33" s="304">
        <v>53</v>
      </c>
      <c r="Z33" s="304">
        <v>71</v>
      </c>
      <c r="AA33" s="57"/>
      <c r="AB33" s="356"/>
      <c r="AC33" s="360"/>
      <c r="AD33" s="356"/>
      <c r="AE33" s="358"/>
      <c r="AF33" s="57"/>
    </row>
    <row r="34" spans="2:32" s="373" customFormat="1" x14ac:dyDescent="0.2">
      <c r="AA34" s="57"/>
      <c r="AB34" s="356"/>
      <c r="AC34" s="360"/>
      <c r="AD34" s="356"/>
      <c r="AE34" s="358"/>
      <c r="AF34" s="57"/>
    </row>
    <row r="35" spans="2:32" ht="14.25" x14ac:dyDescent="0.2">
      <c r="B35" s="353"/>
      <c r="C35" s="337" t="s">
        <v>177</v>
      </c>
      <c r="D35" s="369">
        <v>2335</v>
      </c>
      <c r="E35" s="369">
        <v>2180</v>
      </c>
      <c r="F35" s="369">
        <f>SUM(F37:F37)</f>
        <v>115</v>
      </c>
      <c r="G35" s="369">
        <f>SUM(G37:G37)</f>
        <v>85</v>
      </c>
      <c r="H35" s="369">
        <f>SUM(H37:H37)</f>
        <v>110</v>
      </c>
      <c r="I35" s="369">
        <f>SUM(I36:I36)</f>
        <v>2525</v>
      </c>
      <c r="J35" s="369">
        <f>SUM(J36:J36)</f>
        <v>2350</v>
      </c>
      <c r="K35" s="365">
        <v>2650</v>
      </c>
      <c r="L35" s="365">
        <v>3340</v>
      </c>
      <c r="M35" s="369">
        <v>3192</v>
      </c>
      <c r="N35" s="446" t="s">
        <v>98</v>
      </c>
      <c r="O35" s="369">
        <v>3259</v>
      </c>
      <c r="P35" s="446" t="s">
        <v>98</v>
      </c>
      <c r="Q35" s="369">
        <f t="shared" ref="Q35:R35" si="8">SUM(Q36:Q36)</f>
        <v>5152</v>
      </c>
      <c r="R35" s="300">
        <f t="shared" si="8"/>
        <v>4864</v>
      </c>
      <c r="S35" s="300">
        <f>S36+S37</f>
        <v>5177</v>
      </c>
      <c r="T35" s="300">
        <f>T36+T37</f>
        <v>4068</v>
      </c>
      <c r="U35" s="300">
        <v>4068.4336094116065</v>
      </c>
      <c r="V35" s="300">
        <v>4171</v>
      </c>
      <c r="W35" s="300">
        <v>4339.2700000000004</v>
      </c>
      <c r="X35" s="300">
        <v>3937.1742626313094</v>
      </c>
      <c r="Y35" s="300">
        <v>4593</v>
      </c>
      <c r="Z35" s="300">
        <v>4447</v>
      </c>
      <c r="AB35" s="356"/>
      <c r="AC35" s="360"/>
      <c r="AD35" s="356"/>
      <c r="AE35" s="358"/>
    </row>
    <row r="36" spans="2:32" ht="14.25" x14ac:dyDescent="0.2">
      <c r="C36" s="303" t="s">
        <v>11</v>
      </c>
      <c r="D36" s="304"/>
      <c r="E36" s="304"/>
      <c r="F36" s="304">
        <v>1655</v>
      </c>
      <c r="G36" s="304">
        <v>2380</v>
      </c>
      <c r="H36" s="304">
        <v>2020</v>
      </c>
      <c r="I36" s="304">
        <v>2525</v>
      </c>
      <c r="J36" s="304">
        <v>2350</v>
      </c>
      <c r="K36" s="447" t="s">
        <v>98</v>
      </c>
      <c r="L36" s="447" t="s">
        <v>98</v>
      </c>
      <c r="M36" s="447" t="s">
        <v>98</v>
      </c>
      <c r="N36" s="448" t="s">
        <v>98</v>
      </c>
      <c r="O36" s="448" t="s">
        <v>98</v>
      </c>
      <c r="P36" s="448" t="s">
        <v>98</v>
      </c>
      <c r="Q36" s="304">
        <v>5152</v>
      </c>
      <c r="R36" s="304">
        <v>4864</v>
      </c>
      <c r="S36" s="367">
        <v>4917</v>
      </c>
      <c r="T36" s="367">
        <v>3906</v>
      </c>
      <c r="U36" s="367">
        <v>3990.0890201119491</v>
      </c>
      <c r="V36" s="367">
        <v>3979</v>
      </c>
      <c r="W36" s="367">
        <v>4177.96</v>
      </c>
      <c r="X36" s="367">
        <v>3608.6738033968104</v>
      </c>
      <c r="Y36" s="367">
        <v>4454</v>
      </c>
      <c r="Z36" s="367">
        <v>4158</v>
      </c>
      <c r="AB36" s="356"/>
      <c r="AC36" s="360"/>
      <c r="AD36" s="356"/>
      <c r="AE36" s="358"/>
    </row>
    <row r="37" spans="2:32" s="373" customFormat="1" ht="14.25" x14ac:dyDescent="0.2">
      <c r="C37" s="303" t="s">
        <v>12</v>
      </c>
      <c r="D37" s="304"/>
      <c r="E37" s="304"/>
      <c r="F37" s="304">
        <v>115</v>
      </c>
      <c r="G37" s="304">
        <v>85</v>
      </c>
      <c r="H37" s="304">
        <v>110</v>
      </c>
      <c r="I37" s="304">
        <v>130</v>
      </c>
      <c r="J37" s="304">
        <v>155</v>
      </c>
      <c r="K37" s="447" t="s">
        <v>98</v>
      </c>
      <c r="L37" s="447" t="s">
        <v>98</v>
      </c>
      <c r="M37" s="447" t="s">
        <v>98</v>
      </c>
      <c r="N37" s="448" t="s">
        <v>98</v>
      </c>
      <c r="O37" s="448" t="s">
        <v>98</v>
      </c>
      <c r="P37" s="448" t="s">
        <v>98</v>
      </c>
      <c r="Q37" s="304">
        <v>142</v>
      </c>
      <c r="R37" s="304">
        <v>269</v>
      </c>
      <c r="S37" s="304">
        <v>260</v>
      </c>
      <c r="T37" s="304">
        <v>162</v>
      </c>
      <c r="U37" s="304">
        <v>78.3445892996574</v>
      </c>
      <c r="V37" s="304">
        <v>192</v>
      </c>
      <c r="W37" s="304">
        <v>161.31</v>
      </c>
      <c r="X37" s="304">
        <v>328.50045923449966</v>
      </c>
      <c r="Y37" s="304">
        <v>139</v>
      </c>
      <c r="Z37" s="304">
        <v>289</v>
      </c>
      <c r="AA37" s="57"/>
      <c r="AB37" s="356"/>
      <c r="AC37" s="360"/>
      <c r="AD37" s="356"/>
      <c r="AE37" s="358"/>
      <c r="AF37" s="57"/>
    </row>
    <row r="38" spans="2:32" s="373" customFormat="1" x14ac:dyDescent="0.2">
      <c r="AA38" s="57"/>
      <c r="AB38" s="356"/>
      <c r="AC38" s="360"/>
      <c r="AD38" s="356"/>
      <c r="AE38" s="358"/>
      <c r="AF38" s="57"/>
    </row>
    <row r="39" spans="2:32" ht="14.25" x14ac:dyDescent="0.2">
      <c r="B39" s="353"/>
      <c r="C39" s="337" t="s">
        <v>178</v>
      </c>
      <c r="D39" s="369">
        <v>630</v>
      </c>
      <c r="E39" s="369">
        <v>635</v>
      </c>
      <c r="F39" s="369">
        <f>SUM(F40:F41)</f>
        <v>715</v>
      </c>
      <c r="G39" s="369">
        <f>SUM(G40:G41)</f>
        <v>615</v>
      </c>
      <c r="H39" s="369">
        <f>SUM(H40:H41)</f>
        <v>865</v>
      </c>
      <c r="I39" s="369">
        <f>SUM(I40:I41)</f>
        <v>710</v>
      </c>
      <c r="J39" s="369">
        <f>SUM(J40:J41)</f>
        <v>705</v>
      </c>
      <c r="K39" s="365">
        <v>700</v>
      </c>
      <c r="L39" s="365">
        <v>680</v>
      </c>
      <c r="M39" s="369">
        <v>866</v>
      </c>
      <c r="N39" s="446" t="s">
        <v>98</v>
      </c>
      <c r="O39" s="369">
        <v>1163</v>
      </c>
      <c r="P39" s="446" t="s">
        <v>98</v>
      </c>
      <c r="Q39" s="369">
        <f>SUM(Q40:Q41)</f>
        <v>1429</v>
      </c>
      <c r="R39" s="300">
        <f t="shared" ref="R39:T39" si="9">(R40+R41)</f>
        <v>1511</v>
      </c>
      <c r="S39" s="300">
        <f t="shared" si="9"/>
        <v>1402</v>
      </c>
      <c r="T39" s="300">
        <f t="shared" si="9"/>
        <v>1280</v>
      </c>
      <c r="U39" s="300">
        <v>1179.9038998670912</v>
      </c>
      <c r="V39" s="300">
        <v>1277</v>
      </c>
      <c r="W39" s="300">
        <v>1144.42</v>
      </c>
      <c r="X39" s="300">
        <v>1284.0930528549998</v>
      </c>
      <c r="Y39" s="300">
        <v>1534</v>
      </c>
      <c r="Z39" s="300">
        <v>1142</v>
      </c>
      <c r="AB39" s="356"/>
      <c r="AC39" s="360"/>
      <c r="AD39" s="356"/>
      <c r="AE39" s="358"/>
    </row>
    <row r="40" spans="2:32" ht="14.25" x14ac:dyDescent="0.2">
      <c r="B40" s="353"/>
      <c r="C40" s="303" t="s">
        <v>11</v>
      </c>
      <c r="D40" s="304"/>
      <c r="E40" s="304"/>
      <c r="F40" s="304">
        <v>610</v>
      </c>
      <c r="G40" s="304">
        <v>535</v>
      </c>
      <c r="H40" s="304">
        <v>700</v>
      </c>
      <c r="I40" s="304">
        <v>620</v>
      </c>
      <c r="J40" s="304">
        <v>575</v>
      </c>
      <c r="K40" s="447" t="s">
        <v>98</v>
      </c>
      <c r="L40" s="447" t="s">
        <v>98</v>
      </c>
      <c r="M40" s="447" t="s">
        <v>98</v>
      </c>
      <c r="N40" s="448" t="s">
        <v>98</v>
      </c>
      <c r="O40" s="448" t="s">
        <v>98</v>
      </c>
      <c r="P40" s="448" t="s">
        <v>98</v>
      </c>
      <c r="Q40" s="304">
        <v>1266</v>
      </c>
      <c r="R40" s="304">
        <v>1332</v>
      </c>
      <c r="S40" s="304">
        <v>1282</v>
      </c>
      <c r="T40" s="304">
        <v>1136</v>
      </c>
      <c r="U40" s="304">
        <v>1026.9740212727058</v>
      </c>
      <c r="V40" s="304">
        <v>1105</v>
      </c>
      <c r="W40" s="304">
        <v>1042.97</v>
      </c>
      <c r="X40" s="304">
        <v>1039.6841352532745</v>
      </c>
      <c r="Y40" s="304">
        <v>1365</v>
      </c>
      <c r="Z40" s="304">
        <v>1078</v>
      </c>
      <c r="AB40" s="356"/>
      <c r="AC40" s="360"/>
      <c r="AD40" s="356"/>
      <c r="AE40" s="358"/>
    </row>
    <row r="41" spans="2:32" s="373" customFormat="1" ht="14.25" x14ac:dyDescent="0.2">
      <c r="C41" s="303" t="s">
        <v>12</v>
      </c>
      <c r="D41" s="304"/>
      <c r="E41" s="304"/>
      <c r="F41" s="304">
        <v>105</v>
      </c>
      <c r="G41" s="304">
        <v>80</v>
      </c>
      <c r="H41" s="304">
        <v>165</v>
      </c>
      <c r="I41" s="304">
        <v>90</v>
      </c>
      <c r="J41" s="304">
        <v>130</v>
      </c>
      <c r="K41" s="447" t="s">
        <v>98</v>
      </c>
      <c r="L41" s="447" t="s">
        <v>98</v>
      </c>
      <c r="M41" s="447" t="s">
        <v>98</v>
      </c>
      <c r="N41" s="448" t="s">
        <v>98</v>
      </c>
      <c r="O41" s="448" t="s">
        <v>98</v>
      </c>
      <c r="P41" s="448" t="s">
        <v>98</v>
      </c>
      <c r="Q41" s="304">
        <v>163</v>
      </c>
      <c r="R41" s="304">
        <v>179</v>
      </c>
      <c r="S41" s="304">
        <v>120</v>
      </c>
      <c r="T41" s="304">
        <v>144</v>
      </c>
      <c r="U41" s="304">
        <v>152.92987859438551</v>
      </c>
      <c r="V41" s="304">
        <v>173</v>
      </c>
      <c r="W41" s="304">
        <v>101.46</v>
      </c>
      <c r="X41" s="304">
        <v>244.40891760172491</v>
      </c>
      <c r="Y41" s="304">
        <v>169</v>
      </c>
      <c r="Z41" s="304">
        <v>65</v>
      </c>
      <c r="AA41" s="57"/>
      <c r="AB41" s="356"/>
      <c r="AC41" s="360"/>
      <c r="AD41" s="356"/>
      <c r="AE41" s="358"/>
      <c r="AF41" s="57"/>
    </row>
    <row r="42" spans="2:32" s="373" customFormat="1" x14ac:dyDescent="0.2">
      <c r="AA42" s="57"/>
      <c r="AB42" s="356"/>
      <c r="AC42" s="360"/>
      <c r="AD42" s="356"/>
      <c r="AE42" s="358"/>
      <c r="AF42" s="57"/>
    </row>
    <row r="43" spans="2:32" ht="14.25" x14ac:dyDescent="0.2">
      <c r="B43" s="353"/>
      <c r="C43" s="337" t="s">
        <v>179</v>
      </c>
      <c r="D43" s="369">
        <v>2235</v>
      </c>
      <c r="E43" s="369">
        <v>2330</v>
      </c>
      <c r="F43" s="369">
        <f>SUM(F44:F45)</f>
        <v>2595</v>
      </c>
      <c r="G43" s="369">
        <f>SUM(G44:G45)</f>
        <v>2175</v>
      </c>
      <c r="H43" s="369">
        <f>SUM(H44:H45)</f>
        <v>3490</v>
      </c>
      <c r="I43" s="369">
        <f>SUM(I44:I44)</f>
        <v>1185</v>
      </c>
      <c r="J43" s="369">
        <f>SUM(J44:J44)</f>
        <v>1195</v>
      </c>
      <c r="K43" s="365">
        <v>3830</v>
      </c>
      <c r="L43" s="365">
        <v>4305</v>
      </c>
      <c r="M43" s="369">
        <v>4369</v>
      </c>
      <c r="N43" s="446" t="s">
        <v>98</v>
      </c>
      <c r="O43" s="369">
        <v>4984</v>
      </c>
      <c r="P43" s="446" t="s">
        <v>98</v>
      </c>
      <c r="Q43" s="369">
        <f t="shared" ref="Q43:R43" si="10">SUM(Q44:Q44)</f>
        <v>2334</v>
      </c>
      <c r="R43" s="300">
        <f t="shared" si="10"/>
        <v>1952</v>
      </c>
      <c r="S43" s="300">
        <f>S44+S45</f>
        <v>5536</v>
      </c>
      <c r="T43" s="300">
        <f>T44+T45</f>
        <v>4787</v>
      </c>
      <c r="U43" s="300">
        <v>4742.5711800013851</v>
      </c>
      <c r="V43" s="300">
        <v>4985</v>
      </c>
      <c r="W43" s="300">
        <v>4828.3500000000004</v>
      </c>
      <c r="X43" s="300">
        <v>4762.1689217961803</v>
      </c>
      <c r="Y43" s="300">
        <v>4812</v>
      </c>
      <c r="Z43" s="300">
        <v>5116</v>
      </c>
      <c r="AB43" s="356"/>
      <c r="AC43" s="360"/>
      <c r="AD43" s="356"/>
      <c r="AE43" s="358"/>
    </row>
    <row r="44" spans="2:32" ht="14.25" x14ac:dyDescent="0.2">
      <c r="B44" s="353"/>
      <c r="C44" s="303" t="s">
        <v>11</v>
      </c>
      <c r="D44" s="304"/>
      <c r="E44" s="304"/>
      <c r="F44" s="304">
        <v>785</v>
      </c>
      <c r="G44" s="304">
        <v>465</v>
      </c>
      <c r="H44" s="304">
        <v>785</v>
      </c>
      <c r="I44" s="304">
        <v>1185</v>
      </c>
      <c r="J44" s="304">
        <v>1195</v>
      </c>
      <c r="K44" s="447" t="s">
        <v>98</v>
      </c>
      <c r="L44" s="447" t="s">
        <v>98</v>
      </c>
      <c r="M44" s="447" t="s">
        <v>98</v>
      </c>
      <c r="N44" s="448" t="s">
        <v>98</v>
      </c>
      <c r="O44" s="448" t="s">
        <v>98</v>
      </c>
      <c r="P44" s="448" t="s">
        <v>98</v>
      </c>
      <c r="Q44" s="304">
        <v>2334</v>
      </c>
      <c r="R44" s="304">
        <f>706+1246</f>
        <v>1952</v>
      </c>
      <c r="S44" s="367">
        <v>1599</v>
      </c>
      <c r="T44" s="367">
        <v>1428</v>
      </c>
      <c r="U44" s="367">
        <v>1103.9842265267985</v>
      </c>
      <c r="V44" s="367">
        <v>1478</v>
      </c>
      <c r="W44" s="367">
        <v>1656.14</v>
      </c>
      <c r="X44" s="367">
        <v>1444.2562602683006</v>
      </c>
      <c r="Y44" s="367">
        <v>1717</v>
      </c>
      <c r="Z44" s="367">
        <v>1712</v>
      </c>
      <c r="AB44" s="356"/>
      <c r="AC44" s="360"/>
      <c r="AD44" s="356"/>
      <c r="AE44" s="358"/>
    </row>
    <row r="45" spans="2:32" s="373" customFormat="1" ht="14.25" x14ac:dyDescent="0.2">
      <c r="C45" s="303" t="s">
        <v>12</v>
      </c>
      <c r="D45" s="304"/>
      <c r="E45" s="304"/>
      <c r="F45" s="304">
        <v>1810</v>
      </c>
      <c r="G45" s="304">
        <v>1710</v>
      </c>
      <c r="H45" s="304">
        <v>2705</v>
      </c>
      <c r="I45" s="304">
        <v>2635</v>
      </c>
      <c r="J45" s="304">
        <v>2390</v>
      </c>
      <c r="K45" s="447" t="s">
        <v>98</v>
      </c>
      <c r="L45" s="447" t="s">
        <v>98</v>
      </c>
      <c r="M45" s="447" t="s">
        <v>98</v>
      </c>
      <c r="N45" s="448" t="s">
        <v>98</v>
      </c>
      <c r="O45" s="448" t="s">
        <v>98</v>
      </c>
      <c r="P45" s="448" t="s">
        <v>98</v>
      </c>
      <c r="Q45" s="304">
        <v>3432</v>
      </c>
      <c r="R45" s="304">
        <f>3123+39</f>
        <v>3162</v>
      </c>
      <c r="S45" s="367">
        <v>3937</v>
      </c>
      <c r="T45" s="367">
        <v>3359</v>
      </c>
      <c r="U45" s="367">
        <v>3638.5869534745862</v>
      </c>
      <c r="V45" s="367">
        <v>3508</v>
      </c>
      <c r="W45" s="367">
        <v>3172.21</v>
      </c>
      <c r="X45" s="367">
        <v>3317.9126615278828</v>
      </c>
      <c r="Y45" s="367">
        <v>3095</v>
      </c>
      <c r="Z45" s="367">
        <v>3404</v>
      </c>
      <c r="AA45" s="57"/>
      <c r="AB45" s="356"/>
      <c r="AC45" s="357"/>
      <c r="AD45" s="356"/>
      <c r="AE45" s="358"/>
      <c r="AF45" s="57"/>
    </row>
    <row r="46" spans="2:32" s="373" customFormat="1" x14ac:dyDescent="0.2">
      <c r="AA46" s="57"/>
      <c r="AB46" s="57"/>
      <c r="AC46" s="279"/>
      <c r="AD46" s="57"/>
      <c r="AE46" s="57"/>
      <c r="AF46" s="57"/>
    </row>
    <row r="47" spans="2:32" s="373" customFormat="1" x14ac:dyDescent="0.2">
      <c r="C47" s="374" t="s">
        <v>358</v>
      </c>
      <c r="T47" s="453">
        <v>0</v>
      </c>
      <c r="U47" s="453">
        <v>0</v>
      </c>
      <c r="V47" s="375">
        <v>0</v>
      </c>
      <c r="W47" s="453">
        <v>0</v>
      </c>
      <c r="X47" s="453">
        <v>0</v>
      </c>
      <c r="Y47" s="453">
        <v>0</v>
      </c>
      <c r="Z47" s="453">
        <v>0</v>
      </c>
      <c r="AA47" s="57"/>
      <c r="AB47" s="57"/>
      <c r="AC47" s="279"/>
      <c r="AD47" s="57"/>
      <c r="AE47" s="57"/>
      <c r="AF47" s="57"/>
    </row>
    <row r="48" spans="2:32" s="373" customFormat="1" x14ac:dyDescent="0.2">
      <c r="C48" s="380" t="s">
        <v>11</v>
      </c>
      <c r="T48" s="453">
        <v>0</v>
      </c>
      <c r="U48" s="453">
        <v>0</v>
      </c>
      <c r="V48" s="453">
        <v>0</v>
      </c>
      <c r="W48" s="453">
        <v>0</v>
      </c>
      <c r="X48" s="453">
        <v>0</v>
      </c>
      <c r="Y48" s="453">
        <v>0</v>
      </c>
      <c r="Z48" s="453">
        <v>0</v>
      </c>
      <c r="AA48" s="57"/>
      <c r="AB48" s="57"/>
      <c r="AC48" s="279"/>
      <c r="AD48" s="57"/>
      <c r="AE48" s="57"/>
      <c r="AF48" s="57"/>
    </row>
    <row r="49" spans="2:32" s="373" customFormat="1" x14ac:dyDescent="0.2">
      <c r="C49" s="380" t="s">
        <v>12</v>
      </c>
      <c r="T49" s="453">
        <v>0</v>
      </c>
      <c r="U49" s="453">
        <v>0</v>
      </c>
      <c r="V49" s="368">
        <v>0</v>
      </c>
      <c r="W49" s="453">
        <v>0</v>
      </c>
      <c r="X49" s="453">
        <v>0</v>
      </c>
      <c r="Y49" s="453">
        <v>0</v>
      </c>
      <c r="Z49" s="453">
        <v>0</v>
      </c>
      <c r="AA49" s="57"/>
      <c r="AB49" s="57"/>
      <c r="AC49" s="279"/>
      <c r="AD49" s="57"/>
      <c r="AE49" s="57"/>
      <c r="AF49" s="57"/>
    </row>
    <row r="50" spans="2:32" s="373" customFormat="1" x14ac:dyDescent="0.2">
      <c r="AA50" s="57"/>
      <c r="AB50" s="57"/>
      <c r="AC50" s="279"/>
      <c r="AD50" s="57"/>
      <c r="AE50" s="57"/>
      <c r="AF50" s="57"/>
    </row>
    <row r="51" spans="2:32" ht="14.25" x14ac:dyDescent="0.2">
      <c r="B51" s="353"/>
      <c r="C51" s="337" t="s">
        <v>80</v>
      </c>
      <c r="D51" s="371"/>
      <c r="E51" s="371"/>
      <c r="F51" s="371"/>
      <c r="G51" s="371"/>
      <c r="H51" s="371"/>
      <c r="I51" s="443" t="s">
        <v>98</v>
      </c>
      <c r="J51" s="443" t="s">
        <v>98</v>
      </c>
      <c r="K51" s="443" t="s">
        <v>98</v>
      </c>
      <c r="L51" s="365">
        <v>2</v>
      </c>
      <c r="M51" s="57">
        <v>10</v>
      </c>
      <c r="N51" s="446" t="s">
        <v>98</v>
      </c>
      <c r="O51" s="57">
        <v>193</v>
      </c>
      <c r="P51" s="450"/>
      <c r="Q51" s="450">
        <v>29</v>
      </c>
      <c r="R51" s="300">
        <f t="shared" ref="R51:T51" si="11">(R52+R53)</f>
        <v>370</v>
      </c>
      <c r="S51" s="300">
        <f t="shared" si="11"/>
        <v>38</v>
      </c>
      <c r="T51" s="300">
        <f t="shared" si="11"/>
        <v>64</v>
      </c>
      <c r="U51" s="300">
        <v>234.60129201603422</v>
      </c>
      <c r="V51" s="300">
        <v>270</v>
      </c>
      <c r="W51" s="300">
        <v>20.190000000000001</v>
      </c>
      <c r="X51" s="300">
        <v>379.89540987151412</v>
      </c>
      <c r="Y51" s="300">
        <v>164</v>
      </c>
      <c r="Z51" s="300">
        <v>287</v>
      </c>
    </row>
    <row r="52" spans="2:32" ht="14.25" x14ac:dyDescent="0.2">
      <c r="B52" s="353"/>
      <c r="C52" s="303" t="s">
        <v>11</v>
      </c>
      <c r="D52" s="304"/>
      <c r="E52" s="304"/>
      <c r="F52" s="304"/>
      <c r="G52" s="304"/>
      <c r="H52" s="304"/>
      <c r="I52" s="447" t="s">
        <v>98</v>
      </c>
      <c r="J52" s="447" t="s">
        <v>98</v>
      </c>
      <c r="K52" s="447" t="s">
        <v>98</v>
      </c>
      <c r="L52" s="447" t="s">
        <v>98</v>
      </c>
      <c r="M52" s="447" t="s">
        <v>98</v>
      </c>
      <c r="N52" s="448" t="s">
        <v>98</v>
      </c>
      <c r="O52" s="448" t="s">
        <v>98</v>
      </c>
      <c r="P52" s="448" t="s">
        <v>98</v>
      </c>
      <c r="Q52" s="448" t="s">
        <v>98</v>
      </c>
      <c r="R52" s="333">
        <v>208</v>
      </c>
      <c r="S52" s="333">
        <v>19</v>
      </c>
      <c r="T52" s="333">
        <v>34</v>
      </c>
      <c r="U52" s="333">
        <v>100.09219933383861</v>
      </c>
      <c r="V52" s="333">
        <v>146</v>
      </c>
      <c r="W52" s="333">
        <v>0</v>
      </c>
      <c r="X52" s="333">
        <v>187.52009477286418</v>
      </c>
      <c r="Y52" s="333">
        <v>99</v>
      </c>
      <c r="Z52" s="333">
        <v>197</v>
      </c>
    </row>
    <row r="53" spans="2:32" ht="14.25" x14ac:dyDescent="0.2">
      <c r="B53" s="353"/>
      <c r="C53" s="303" t="s">
        <v>12</v>
      </c>
      <c r="D53" s="304"/>
      <c r="E53" s="304"/>
      <c r="F53" s="304"/>
      <c r="G53" s="304"/>
      <c r="H53" s="454"/>
      <c r="I53" s="447" t="s">
        <v>98</v>
      </c>
      <c r="J53" s="447" t="s">
        <v>98</v>
      </c>
      <c r="K53" s="447" t="s">
        <v>98</v>
      </c>
      <c r="L53" s="447" t="s">
        <v>98</v>
      </c>
      <c r="M53" s="447" t="s">
        <v>98</v>
      </c>
      <c r="N53" s="448" t="s">
        <v>98</v>
      </c>
      <c r="O53" s="448" t="s">
        <v>98</v>
      </c>
      <c r="P53" s="448" t="s">
        <v>98</v>
      </c>
      <c r="Q53" s="448" t="s">
        <v>98</v>
      </c>
      <c r="R53" s="333">
        <v>162</v>
      </c>
      <c r="S53" s="333">
        <v>19</v>
      </c>
      <c r="T53" s="333">
        <v>30</v>
      </c>
      <c r="U53" s="333">
        <v>134.50909268219561</v>
      </c>
      <c r="V53" s="333">
        <v>124</v>
      </c>
      <c r="W53" s="333">
        <v>20.190000000000001</v>
      </c>
      <c r="X53" s="333">
        <v>192.37531509865002</v>
      </c>
      <c r="Y53" s="333">
        <v>65</v>
      </c>
      <c r="Z53" s="333">
        <v>91</v>
      </c>
    </row>
    <row r="54" spans="2:32" x14ac:dyDescent="0.2">
      <c r="B54" s="381"/>
      <c r="C54" s="434"/>
      <c r="D54" s="434"/>
      <c r="E54" s="434"/>
      <c r="F54" s="434"/>
      <c r="G54" s="434"/>
      <c r="H54" s="434"/>
      <c r="I54" s="434"/>
      <c r="J54" s="434"/>
      <c r="K54" s="434"/>
      <c r="L54" s="434"/>
      <c r="M54" s="434"/>
      <c r="N54" s="434"/>
      <c r="O54" s="434"/>
      <c r="P54" s="434"/>
      <c r="Q54" s="434"/>
      <c r="R54" s="434"/>
      <c r="S54" s="434"/>
      <c r="T54" s="434"/>
      <c r="U54" s="434"/>
      <c r="V54" s="434"/>
      <c r="W54" s="434"/>
      <c r="X54" s="434"/>
      <c r="Y54" s="434"/>
      <c r="Z54" s="434"/>
    </row>
    <row r="55" spans="2:32" x14ac:dyDescent="0.2">
      <c r="B55" s="381"/>
      <c r="C55" s="66"/>
      <c r="D55" s="66"/>
      <c r="E55" s="66"/>
      <c r="F55" s="66"/>
      <c r="G55" s="66"/>
      <c r="H55" s="66"/>
      <c r="I55" s="66"/>
      <c r="J55" s="66"/>
      <c r="K55" s="66"/>
      <c r="L55" s="66"/>
      <c r="M55" s="66"/>
      <c r="N55" s="66"/>
      <c r="O55" s="66"/>
      <c r="P55" s="66"/>
      <c r="Q55" s="66"/>
      <c r="R55" s="66"/>
      <c r="S55" s="66"/>
      <c r="T55" s="66"/>
      <c r="U55" s="66"/>
      <c r="V55" s="66"/>
    </row>
    <row r="56" spans="2:32" ht="14.25" x14ac:dyDescent="0.2">
      <c r="B56" s="385"/>
      <c r="C56" s="386" t="s">
        <v>313</v>
      </c>
      <c r="D56" s="388"/>
      <c r="E56" s="389"/>
      <c r="F56" s="77"/>
      <c r="G56" s="77"/>
      <c r="H56" s="78"/>
      <c r="I56" s="59"/>
      <c r="J56" s="353"/>
      <c r="K56" s="353"/>
      <c r="L56" s="353"/>
      <c r="S56" s="353"/>
    </row>
    <row r="57" spans="2:32" ht="14.25" x14ac:dyDescent="0.2">
      <c r="B57" s="385"/>
      <c r="D57" s="353"/>
      <c r="E57" s="353"/>
      <c r="F57" s="353"/>
      <c r="G57" s="353"/>
      <c r="H57" s="353"/>
      <c r="I57" s="353"/>
      <c r="J57" s="353"/>
      <c r="K57" s="353"/>
      <c r="L57" s="353"/>
      <c r="S57" s="353"/>
    </row>
    <row r="58" spans="2:32" x14ac:dyDescent="0.2">
      <c r="B58" s="667"/>
      <c r="C58" s="667"/>
      <c r="D58" s="667"/>
      <c r="E58" s="667"/>
      <c r="F58" s="667"/>
      <c r="G58" s="667"/>
      <c r="H58" s="667"/>
      <c r="I58" s="667"/>
      <c r="J58" s="667"/>
      <c r="K58" s="667"/>
      <c r="L58" s="667"/>
      <c r="M58" s="667"/>
      <c r="N58" s="667"/>
      <c r="O58" s="667"/>
      <c r="P58" s="667"/>
      <c r="Q58" s="667"/>
      <c r="R58" s="667"/>
      <c r="S58" s="667"/>
      <c r="T58" s="391"/>
    </row>
    <row r="59" spans="2:32" x14ac:dyDescent="0.2">
      <c r="B59" s="353"/>
      <c r="C59" s="353"/>
      <c r="D59" s="353"/>
      <c r="E59" s="353"/>
      <c r="F59" s="353"/>
      <c r="G59" s="353"/>
      <c r="H59" s="353"/>
      <c r="I59" s="353"/>
      <c r="J59" s="353"/>
      <c r="K59" s="353"/>
      <c r="L59" s="353"/>
      <c r="S59" s="353"/>
    </row>
    <row r="60" spans="2:32" x14ac:dyDescent="0.2">
      <c r="B60" s="353"/>
      <c r="C60" s="353"/>
      <c r="D60" s="353"/>
      <c r="E60" s="353"/>
      <c r="F60" s="353"/>
      <c r="G60" s="353"/>
      <c r="H60" s="353"/>
      <c r="I60" s="353"/>
      <c r="J60" s="353"/>
      <c r="K60" s="353"/>
      <c r="L60" s="353"/>
      <c r="S60" s="353"/>
    </row>
    <row r="61" spans="2:32" x14ac:dyDescent="0.2">
      <c r="B61" s="353"/>
      <c r="C61" s="353"/>
      <c r="D61" s="353"/>
      <c r="E61" s="353"/>
      <c r="F61" s="353"/>
      <c r="G61" s="353"/>
      <c r="H61" s="353"/>
      <c r="I61" s="353"/>
      <c r="J61" s="353"/>
      <c r="K61" s="353"/>
      <c r="L61" s="353"/>
      <c r="S61" s="353"/>
    </row>
    <row r="62" spans="2:32" x14ac:dyDescent="0.2">
      <c r="B62" s="353"/>
      <c r="C62" s="353"/>
      <c r="D62" s="353"/>
      <c r="E62" s="353"/>
      <c r="F62" s="353"/>
      <c r="G62" s="353"/>
      <c r="H62" s="353"/>
      <c r="I62" s="353"/>
      <c r="J62" s="353"/>
      <c r="K62" s="353"/>
      <c r="L62" s="353"/>
      <c r="S62" s="353"/>
    </row>
    <row r="63" spans="2:32" x14ac:dyDescent="0.2">
      <c r="B63" s="353"/>
      <c r="C63" s="353"/>
      <c r="D63" s="353"/>
      <c r="E63" s="353"/>
      <c r="F63" s="353"/>
      <c r="G63" s="353"/>
      <c r="H63" s="353"/>
      <c r="I63" s="353"/>
      <c r="J63" s="353"/>
      <c r="K63" s="353"/>
      <c r="L63" s="353"/>
      <c r="S63" s="353"/>
    </row>
    <row r="64" spans="2:32" x14ac:dyDescent="0.2">
      <c r="B64" s="353"/>
      <c r="C64" s="353"/>
      <c r="D64" s="353"/>
      <c r="E64" s="353"/>
      <c r="F64" s="353"/>
      <c r="G64" s="353"/>
      <c r="H64" s="353"/>
      <c r="I64" s="353"/>
      <c r="J64" s="353"/>
      <c r="K64" s="353"/>
      <c r="L64" s="353"/>
      <c r="S64" s="353"/>
    </row>
    <row r="65" spans="2:19" x14ac:dyDescent="0.2">
      <c r="B65" s="353"/>
      <c r="C65" s="353"/>
      <c r="D65" s="353"/>
      <c r="E65" s="353"/>
      <c r="F65" s="353"/>
      <c r="G65" s="353"/>
      <c r="H65" s="353"/>
      <c r="I65" s="353"/>
      <c r="J65" s="353"/>
      <c r="K65" s="353"/>
      <c r="L65" s="353"/>
      <c r="S65" s="353"/>
    </row>
    <row r="66" spans="2:19" x14ac:dyDescent="0.2">
      <c r="B66" s="353"/>
      <c r="C66" s="353"/>
      <c r="D66" s="353"/>
      <c r="E66" s="353"/>
      <c r="F66" s="353"/>
      <c r="G66" s="353"/>
      <c r="H66" s="353"/>
      <c r="I66" s="353"/>
      <c r="J66" s="353"/>
      <c r="K66" s="353"/>
      <c r="L66" s="353"/>
      <c r="S66" s="353"/>
    </row>
    <row r="67" spans="2:19" x14ac:dyDescent="0.2">
      <c r="B67" s="353"/>
      <c r="C67" s="353"/>
      <c r="D67" s="353"/>
      <c r="E67" s="353"/>
      <c r="F67" s="353"/>
      <c r="G67" s="353"/>
      <c r="H67" s="353"/>
      <c r="I67" s="353"/>
      <c r="J67" s="353"/>
      <c r="K67" s="353"/>
      <c r="L67" s="353"/>
      <c r="S67" s="353"/>
    </row>
    <row r="68" spans="2:19" x14ac:dyDescent="0.2">
      <c r="B68" s="353"/>
      <c r="C68" s="353"/>
      <c r="D68" s="353"/>
      <c r="E68" s="353"/>
      <c r="F68" s="353"/>
      <c r="G68" s="353"/>
      <c r="H68" s="353"/>
      <c r="I68" s="353"/>
      <c r="J68" s="353"/>
      <c r="K68" s="353"/>
      <c r="L68" s="353"/>
      <c r="S68" s="353"/>
    </row>
    <row r="69" spans="2:19" x14ac:dyDescent="0.2">
      <c r="B69" s="353"/>
      <c r="C69" s="353"/>
      <c r="D69" s="353"/>
      <c r="E69" s="353"/>
      <c r="F69" s="353"/>
      <c r="G69" s="353"/>
      <c r="H69" s="353"/>
      <c r="I69" s="353"/>
      <c r="J69" s="353"/>
      <c r="K69" s="353"/>
      <c r="L69" s="353"/>
      <c r="S69" s="353"/>
    </row>
    <row r="70" spans="2:19" x14ac:dyDescent="0.2">
      <c r="B70" s="353"/>
      <c r="C70" s="353"/>
      <c r="D70" s="353"/>
      <c r="E70" s="353"/>
      <c r="F70" s="353"/>
      <c r="G70" s="353"/>
      <c r="H70" s="353"/>
      <c r="I70" s="353"/>
      <c r="J70" s="353"/>
      <c r="K70" s="353"/>
      <c r="L70" s="353"/>
      <c r="S70" s="353"/>
    </row>
    <row r="71" spans="2:19" x14ac:dyDescent="0.2">
      <c r="B71" s="353"/>
      <c r="C71" s="353"/>
      <c r="D71" s="353"/>
      <c r="E71" s="353"/>
      <c r="F71" s="353"/>
      <c r="G71" s="353"/>
      <c r="H71" s="353"/>
      <c r="I71" s="353"/>
      <c r="J71" s="353"/>
      <c r="K71" s="353"/>
      <c r="L71" s="353"/>
      <c r="S71" s="353"/>
    </row>
    <row r="72" spans="2:19" x14ac:dyDescent="0.2">
      <c r="B72" s="353"/>
      <c r="C72" s="353"/>
      <c r="D72" s="353"/>
      <c r="E72" s="353"/>
      <c r="F72" s="353"/>
      <c r="G72" s="353"/>
      <c r="H72" s="353"/>
      <c r="I72" s="353"/>
      <c r="J72" s="353"/>
      <c r="K72" s="353"/>
      <c r="L72" s="353"/>
      <c r="S72" s="353"/>
    </row>
    <row r="73" spans="2:19" x14ac:dyDescent="0.2">
      <c r="B73" s="353"/>
      <c r="C73" s="353"/>
      <c r="D73" s="353"/>
      <c r="E73" s="353"/>
      <c r="F73" s="353"/>
      <c r="G73" s="353"/>
      <c r="H73" s="353"/>
      <c r="I73" s="353"/>
      <c r="J73" s="353"/>
      <c r="K73" s="353"/>
      <c r="L73" s="353"/>
      <c r="S73" s="353"/>
    </row>
    <row r="74" spans="2:19" x14ac:dyDescent="0.2">
      <c r="B74" s="353"/>
      <c r="C74" s="353"/>
      <c r="D74" s="353"/>
      <c r="E74" s="353"/>
      <c r="F74" s="353"/>
      <c r="G74" s="353"/>
      <c r="H74" s="353"/>
      <c r="I74" s="353"/>
      <c r="J74" s="353"/>
      <c r="K74" s="353"/>
      <c r="L74" s="353"/>
      <c r="S74" s="353"/>
    </row>
    <row r="75" spans="2:19" x14ac:dyDescent="0.2">
      <c r="B75" s="353"/>
      <c r="C75" s="353"/>
      <c r="D75" s="353"/>
      <c r="E75" s="353"/>
      <c r="F75" s="353"/>
      <c r="G75" s="353"/>
      <c r="H75" s="353"/>
      <c r="I75" s="353"/>
      <c r="J75" s="353"/>
      <c r="K75" s="353"/>
      <c r="L75" s="353"/>
      <c r="S75" s="353"/>
    </row>
    <row r="76" spans="2:19" x14ac:dyDescent="0.2">
      <c r="B76" s="353"/>
      <c r="C76" s="353"/>
      <c r="D76" s="353"/>
      <c r="E76" s="353"/>
      <c r="F76" s="353"/>
      <c r="G76" s="353"/>
      <c r="H76" s="353"/>
      <c r="I76" s="353"/>
      <c r="J76" s="353"/>
      <c r="K76" s="353"/>
      <c r="L76" s="353"/>
      <c r="S76" s="353"/>
    </row>
    <row r="77" spans="2:19" x14ac:dyDescent="0.2">
      <c r="B77" s="353"/>
      <c r="C77" s="353"/>
      <c r="D77" s="353"/>
      <c r="E77" s="353"/>
      <c r="F77" s="353"/>
      <c r="G77" s="353"/>
      <c r="H77" s="353"/>
      <c r="I77" s="353"/>
      <c r="J77" s="353"/>
      <c r="K77" s="353"/>
      <c r="L77" s="353"/>
      <c r="S77" s="353"/>
    </row>
    <row r="78" spans="2:19" x14ac:dyDescent="0.2">
      <c r="B78" s="353"/>
      <c r="C78" s="353"/>
      <c r="D78" s="353"/>
      <c r="E78" s="353"/>
      <c r="F78" s="353"/>
      <c r="G78" s="353"/>
      <c r="H78" s="353"/>
      <c r="I78" s="353"/>
      <c r="J78" s="353"/>
      <c r="K78" s="353"/>
      <c r="L78" s="353"/>
      <c r="S78" s="353"/>
    </row>
    <row r="79" spans="2:19" x14ac:dyDescent="0.2">
      <c r="B79" s="353"/>
      <c r="C79" s="353"/>
      <c r="D79" s="353"/>
      <c r="E79" s="353"/>
      <c r="F79" s="353"/>
      <c r="G79" s="353"/>
      <c r="H79" s="353"/>
      <c r="I79" s="353"/>
      <c r="J79" s="353"/>
      <c r="K79" s="353"/>
      <c r="L79" s="353"/>
      <c r="S79" s="353"/>
    </row>
    <row r="80" spans="2:19" x14ac:dyDescent="0.2">
      <c r="B80" s="353"/>
      <c r="C80" s="353"/>
      <c r="D80" s="353"/>
      <c r="E80" s="353"/>
      <c r="F80" s="353"/>
      <c r="G80" s="353"/>
      <c r="H80" s="353"/>
      <c r="I80" s="353"/>
      <c r="J80" s="353"/>
      <c r="K80" s="353"/>
      <c r="L80" s="353"/>
      <c r="S80" s="353"/>
    </row>
    <row r="81" spans="2:19" x14ac:dyDescent="0.2">
      <c r="B81" s="353"/>
      <c r="C81" s="353"/>
      <c r="D81" s="353"/>
      <c r="E81" s="353"/>
      <c r="F81" s="353"/>
      <c r="G81" s="353"/>
      <c r="H81" s="353"/>
      <c r="I81" s="353"/>
      <c r="J81" s="353"/>
      <c r="K81" s="353"/>
      <c r="L81" s="353"/>
      <c r="S81" s="353"/>
    </row>
    <row r="82" spans="2:19" x14ac:dyDescent="0.2">
      <c r="B82" s="353"/>
      <c r="C82" s="353"/>
      <c r="D82" s="353"/>
      <c r="E82" s="353"/>
      <c r="F82" s="353"/>
      <c r="G82" s="353"/>
      <c r="H82" s="353"/>
      <c r="I82" s="353"/>
      <c r="J82" s="353"/>
      <c r="K82" s="353"/>
      <c r="L82" s="353"/>
      <c r="S82" s="353"/>
    </row>
    <row r="83" spans="2:19" x14ac:dyDescent="0.2">
      <c r="B83" s="353"/>
      <c r="C83" s="353"/>
      <c r="D83" s="353"/>
      <c r="E83" s="353"/>
      <c r="F83" s="353"/>
      <c r="G83" s="353"/>
      <c r="H83" s="353"/>
      <c r="I83" s="353"/>
      <c r="J83" s="353"/>
      <c r="K83" s="353"/>
      <c r="L83" s="353"/>
      <c r="S83" s="353"/>
    </row>
    <row r="84" spans="2:19" x14ac:dyDescent="0.2">
      <c r="B84" s="353"/>
      <c r="C84" s="353"/>
      <c r="D84" s="353"/>
      <c r="E84" s="353"/>
      <c r="F84" s="353"/>
      <c r="G84" s="353"/>
      <c r="H84" s="353"/>
      <c r="I84" s="353"/>
      <c r="J84" s="353"/>
      <c r="K84" s="353"/>
      <c r="L84" s="353"/>
      <c r="S84" s="353"/>
    </row>
    <row r="85" spans="2:19" x14ac:dyDescent="0.2">
      <c r="B85" s="353"/>
      <c r="C85" s="353"/>
      <c r="D85" s="353"/>
      <c r="E85" s="353"/>
      <c r="F85" s="353"/>
      <c r="G85" s="353"/>
      <c r="H85" s="353"/>
      <c r="I85" s="353"/>
      <c r="J85" s="353"/>
      <c r="K85" s="353"/>
      <c r="L85" s="353"/>
      <c r="S85" s="353"/>
    </row>
    <row r="86" spans="2:19" x14ac:dyDescent="0.2">
      <c r="B86" s="353"/>
      <c r="C86" s="353"/>
      <c r="D86" s="353"/>
      <c r="E86" s="353"/>
      <c r="F86" s="353"/>
      <c r="G86" s="353"/>
      <c r="H86" s="353"/>
      <c r="I86" s="353"/>
      <c r="J86" s="353"/>
      <c r="K86" s="353"/>
      <c r="L86" s="353"/>
      <c r="S86" s="353"/>
    </row>
    <row r="87" spans="2:19" x14ac:dyDescent="0.2">
      <c r="B87" s="353"/>
      <c r="C87" s="353"/>
      <c r="D87" s="353"/>
      <c r="E87" s="353"/>
      <c r="F87" s="353"/>
      <c r="G87" s="353"/>
      <c r="H87" s="353"/>
      <c r="I87" s="353"/>
      <c r="J87" s="353"/>
      <c r="K87" s="353"/>
      <c r="L87" s="353"/>
      <c r="S87" s="353"/>
    </row>
    <row r="88" spans="2:19" x14ac:dyDescent="0.2">
      <c r="B88" s="353"/>
      <c r="C88" s="353"/>
      <c r="D88" s="353"/>
      <c r="E88" s="353"/>
      <c r="F88" s="353"/>
      <c r="G88" s="353"/>
      <c r="H88" s="353"/>
      <c r="I88" s="353"/>
      <c r="J88" s="353"/>
      <c r="K88" s="353"/>
      <c r="L88" s="353"/>
      <c r="S88" s="353"/>
    </row>
    <row r="89" spans="2:19" x14ac:dyDescent="0.2">
      <c r="B89" s="353"/>
      <c r="C89" s="353"/>
      <c r="D89" s="353"/>
      <c r="E89" s="353"/>
      <c r="F89" s="353"/>
      <c r="G89" s="353"/>
      <c r="H89" s="353"/>
      <c r="I89" s="353"/>
      <c r="J89" s="353"/>
      <c r="K89" s="353"/>
      <c r="L89" s="353"/>
      <c r="S89" s="353"/>
    </row>
    <row r="90" spans="2:19" x14ac:dyDescent="0.2">
      <c r="B90" s="353"/>
      <c r="C90" s="353"/>
      <c r="D90" s="353"/>
      <c r="E90" s="353"/>
      <c r="F90" s="353"/>
      <c r="G90" s="353"/>
      <c r="H90" s="353"/>
      <c r="I90" s="353"/>
      <c r="J90" s="353"/>
      <c r="K90" s="353"/>
      <c r="L90" s="353"/>
      <c r="S90" s="353"/>
    </row>
    <row r="91" spans="2:19" x14ac:dyDescent="0.2">
      <c r="B91" s="353"/>
      <c r="C91" s="353"/>
      <c r="D91" s="353"/>
      <c r="E91" s="353"/>
      <c r="F91" s="353"/>
      <c r="G91" s="353"/>
      <c r="H91" s="353"/>
      <c r="I91" s="353"/>
      <c r="J91" s="353"/>
      <c r="K91" s="353"/>
      <c r="L91" s="353"/>
      <c r="S91" s="353"/>
    </row>
    <row r="92" spans="2:19" x14ac:dyDescent="0.2">
      <c r="B92" s="353"/>
      <c r="C92" s="353"/>
      <c r="D92" s="353"/>
      <c r="E92" s="353"/>
      <c r="F92" s="353"/>
      <c r="G92" s="353"/>
      <c r="H92" s="353"/>
      <c r="I92" s="353"/>
      <c r="J92" s="353"/>
      <c r="K92" s="353"/>
      <c r="L92" s="353"/>
      <c r="S92" s="353"/>
    </row>
    <row r="93" spans="2:19" x14ac:dyDescent="0.2">
      <c r="B93" s="353"/>
      <c r="C93" s="353"/>
      <c r="D93" s="353"/>
      <c r="E93" s="353"/>
      <c r="F93" s="353"/>
      <c r="G93" s="353"/>
      <c r="H93" s="353"/>
      <c r="I93" s="353"/>
      <c r="J93" s="353"/>
      <c r="K93" s="353"/>
      <c r="L93" s="353"/>
      <c r="S93" s="353"/>
    </row>
    <row r="94" spans="2:19" x14ac:dyDescent="0.2">
      <c r="B94" s="353"/>
      <c r="C94" s="353"/>
      <c r="D94" s="353"/>
      <c r="E94" s="353"/>
      <c r="F94" s="353"/>
      <c r="G94" s="353"/>
      <c r="H94" s="353"/>
      <c r="I94" s="353"/>
      <c r="J94" s="353"/>
      <c r="K94" s="353"/>
      <c r="L94" s="353"/>
      <c r="S94" s="353"/>
    </row>
    <row r="95" spans="2:19" x14ac:dyDescent="0.2">
      <c r="B95" s="353"/>
      <c r="C95" s="353"/>
      <c r="D95" s="353"/>
      <c r="E95" s="353"/>
      <c r="F95" s="353"/>
      <c r="G95" s="353"/>
      <c r="H95" s="353"/>
      <c r="I95" s="353"/>
      <c r="J95" s="353"/>
      <c r="K95" s="353"/>
      <c r="L95" s="353"/>
      <c r="S95" s="353"/>
    </row>
    <row r="96" spans="2:19" x14ac:dyDescent="0.2">
      <c r="B96" s="353"/>
      <c r="C96" s="353"/>
      <c r="D96" s="353"/>
      <c r="E96" s="353"/>
      <c r="F96" s="353"/>
      <c r="G96" s="353"/>
      <c r="H96" s="353"/>
      <c r="I96" s="353"/>
      <c r="J96" s="353"/>
      <c r="K96" s="353"/>
      <c r="L96" s="353"/>
      <c r="S96" s="353"/>
    </row>
    <row r="97" spans="2:19" x14ac:dyDescent="0.2">
      <c r="B97" s="353"/>
      <c r="C97" s="353"/>
      <c r="D97" s="353"/>
      <c r="E97" s="353"/>
      <c r="F97" s="353"/>
      <c r="G97" s="353"/>
      <c r="H97" s="353"/>
      <c r="I97" s="353"/>
      <c r="J97" s="353"/>
      <c r="K97" s="353"/>
      <c r="L97" s="353"/>
      <c r="S97" s="353"/>
    </row>
    <row r="98" spans="2:19" x14ac:dyDescent="0.2">
      <c r="B98" s="353"/>
      <c r="C98" s="353"/>
      <c r="D98" s="353"/>
      <c r="E98" s="353"/>
      <c r="F98" s="353"/>
      <c r="G98" s="353"/>
      <c r="H98" s="353"/>
      <c r="I98" s="353"/>
      <c r="J98" s="353"/>
      <c r="K98" s="353"/>
      <c r="L98" s="353"/>
      <c r="S98" s="353"/>
    </row>
    <row r="99" spans="2:19" x14ac:dyDescent="0.2">
      <c r="B99" s="353"/>
      <c r="C99" s="353"/>
      <c r="D99" s="353"/>
      <c r="E99" s="353"/>
      <c r="F99" s="353"/>
      <c r="G99" s="353"/>
      <c r="H99" s="353"/>
      <c r="I99" s="353"/>
      <c r="J99" s="353"/>
      <c r="K99" s="353"/>
      <c r="L99" s="353"/>
      <c r="S99" s="353"/>
    </row>
    <row r="100" spans="2:19" x14ac:dyDescent="0.2">
      <c r="B100" s="353"/>
      <c r="C100" s="353"/>
      <c r="D100" s="353"/>
      <c r="E100" s="353"/>
      <c r="F100" s="353"/>
      <c r="G100" s="353"/>
      <c r="H100" s="353"/>
      <c r="I100" s="353"/>
      <c r="J100" s="353"/>
      <c r="K100" s="353"/>
      <c r="L100" s="353"/>
      <c r="S100" s="353"/>
    </row>
    <row r="101" spans="2:19" x14ac:dyDescent="0.2">
      <c r="B101" s="353"/>
      <c r="C101" s="353"/>
      <c r="D101" s="353"/>
      <c r="E101" s="353"/>
      <c r="F101" s="353"/>
      <c r="G101" s="353"/>
      <c r="H101" s="353"/>
      <c r="I101" s="353"/>
      <c r="J101" s="353"/>
      <c r="K101" s="353"/>
      <c r="L101" s="353"/>
      <c r="S101" s="353"/>
    </row>
    <row r="102" spans="2:19" x14ac:dyDescent="0.2">
      <c r="B102" s="353"/>
      <c r="C102" s="353"/>
      <c r="D102" s="353"/>
      <c r="E102" s="353"/>
      <c r="F102" s="353"/>
      <c r="G102" s="353"/>
      <c r="H102" s="353"/>
      <c r="I102" s="353"/>
      <c r="J102" s="353"/>
      <c r="K102" s="353"/>
      <c r="L102" s="353"/>
      <c r="S102" s="353"/>
    </row>
    <row r="103" spans="2:19" x14ac:dyDescent="0.2">
      <c r="B103" s="353"/>
      <c r="C103" s="353"/>
      <c r="D103" s="353"/>
      <c r="E103" s="353"/>
      <c r="F103" s="353"/>
      <c r="G103" s="353"/>
      <c r="H103" s="353"/>
      <c r="I103" s="353"/>
      <c r="J103" s="353"/>
      <c r="K103" s="353"/>
      <c r="L103" s="353"/>
      <c r="S103" s="353"/>
    </row>
    <row r="104" spans="2:19" x14ac:dyDescent="0.2">
      <c r="B104" s="353"/>
      <c r="C104" s="353"/>
      <c r="D104" s="353"/>
      <c r="E104" s="353"/>
      <c r="F104" s="353"/>
      <c r="G104" s="353"/>
      <c r="H104" s="353"/>
      <c r="I104" s="353"/>
      <c r="J104" s="353"/>
      <c r="K104" s="353"/>
      <c r="L104" s="353"/>
      <c r="S104" s="353"/>
    </row>
    <row r="105" spans="2:19" x14ac:dyDescent="0.2">
      <c r="B105" s="353"/>
      <c r="C105" s="353"/>
      <c r="D105" s="353"/>
      <c r="E105" s="353"/>
      <c r="F105" s="353"/>
      <c r="G105" s="353"/>
      <c r="H105" s="353"/>
      <c r="I105" s="353"/>
      <c r="J105" s="353"/>
      <c r="K105" s="353"/>
      <c r="L105" s="353"/>
      <c r="S105" s="353"/>
    </row>
    <row r="106" spans="2:19" x14ac:dyDescent="0.2">
      <c r="B106" s="353"/>
      <c r="C106" s="353"/>
      <c r="D106" s="353"/>
      <c r="E106" s="353"/>
      <c r="F106" s="353"/>
      <c r="G106" s="353"/>
      <c r="H106" s="353"/>
      <c r="I106" s="353"/>
      <c r="J106" s="353"/>
      <c r="K106" s="353"/>
      <c r="L106" s="353"/>
      <c r="S106" s="353"/>
    </row>
    <row r="107" spans="2:19" x14ac:dyDescent="0.2">
      <c r="B107" s="353"/>
      <c r="C107" s="353"/>
      <c r="D107" s="353"/>
      <c r="E107" s="353"/>
      <c r="F107" s="353"/>
      <c r="G107" s="353"/>
      <c r="H107" s="353"/>
      <c r="I107" s="353"/>
      <c r="J107" s="353"/>
      <c r="K107" s="353"/>
      <c r="L107" s="353"/>
      <c r="S107" s="353"/>
    </row>
    <row r="108" spans="2:19" x14ac:dyDescent="0.2">
      <c r="B108" s="353"/>
      <c r="C108" s="353"/>
      <c r="D108" s="353"/>
      <c r="E108" s="353"/>
      <c r="F108" s="353"/>
      <c r="G108" s="353"/>
      <c r="H108" s="353"/>
      <c r="I108" s="353"/>
      <c r="J108" s="353"/>
      <c r="K108" s="353"/>
      <c r="L108" s="353"/>
      <c r="S108" s="353"/>
    </row>
    <row r="109" spans="2:19" x14ac:dyDescent="0.2">
      <c r="B109" s="353"/>
      <c r="C109" s="353"/>
      <c r="D109" s="353"/>
      <c r="E109" s="353"/>
      <c r="F109" s="353"/>
      <c r="G109" s="353"/>
      <c r="H109" s="353"/>
      <c r="I109" s="353"/>
      <c r="J109" s="353"/>
      <c r="K109" s="353"/>
      <c r="L109" s="353"/>
      <c r="S109" s="353"/>
    </row>
    <row r="110" spans="2:19" x14ac:dyDescent="0.2">
      <c r="B110" s="353"/>
      <c r="C110" s="353"/>
      <c r="D110" s="353"/>
      <c r="E110" s="353"/>
      <c r="F110" s="353"/>
      <c r="G110" s="353"/>
      <c r="H110" s="353"/>
      <c r="I110" s="353"/>
      <c r="J110" s="353"/>
      <c r="K110" s="353"/>
      <c r="L110" s="353"/>
      <c r="S110" s="353"/>
    </row>
    <row r="111" spans="2:19" x14ac:dyDescent="0.2">
      <c r="B111" s="353"/>
      <c r="C111" s="353"/>
      <c r="D111" s="353"/>
      <c r="E111" s="353"/>
      <c r="F111" s="353"/>
      <c r="G111" s="353"/>
      <c r="H111" s="353"/>
      <c r="I111" s="353"/>
      <c r="J111" s="353"/>
      <c r="K111" s="353"/>
      <c r="L111" s="353"/>
      <c r="S111" s="353"/>
    </row>
    <row r="112" spans="2:19" x14ac:dyDescent="0.2">
      <c r="B112" s="353"/>
      <c r="C112" s="353"/>
      <c r="D112" s="353"/>
      <c r="E112" s="353"/>
      <c r="F112" s="353"/>
      <c r="G112" s="353"/>
      <c r="H112" s="353"/>
      <c r="I112" s="353"/>
      <c r="J112" s="353"/>
      <c r="K112" s="353"/>
      <c r="L112" s="353"/>
      <c r="S112" s="353"/>
    </row>
    <row r="113" spans="2:19" x14ac:dyDescent="0.2">
      <c r="B113" s="353"/>
      <c r="C113" s="353"/>
      <c r="D113" s="353"/>
      <c r="E113" s="353"/>
      <c r="F113" s="353"/>
      <c r="G113" s="353"/>
      <c r="H113" s="353"/>
      <c r="I113" s="353"/>
      <c r="J113" s="353"/>
      <c r="K113" s="353"/>
      <c r="L113" s="353"/>
      <c r="S113" s="353"/>
    </row>
    <row r="114" spans="2:19" x14ac:dyDescent="0.2">
      <c r="B114" s="353"/>
      <c r="C114" s="353"/>
      <c r="D114" s="353"/>
      <c r="E114" s="353"/>
      <c r="F114" s="353"/>
      <c r="G114" s="353"/>
      <c r="H114" s="353"/>
      <c r="I114" s="353"/>
      <c r="J114" s="353"/>
      <c r="K114" s="353"/>
      <c r="L114" s="353"/>
      <c r="S114" s="353"/>
    </row>
    <row r="115" spans="2:19" x14ac:dyDescent="0.2">
      <c r="B115" s="353"/>
      <c r="C115" s="353"/>
      <c r="D115" s="353"/>
      <c r="E115" s="353"/>
      <c r="F115" s="353"/>
      <c r="G115" s="353"/>
      <c r="H115" s="353"/>
      <c r="I115" s="353"/>
      <c r="J115" s="353"/>
      <c r="K115" s="353"/>
      <c r="L115" s="353"/>
      <c r="S115" s="353"/>
    </row>
    <row r="116" spans="2:19" x14ac:dyDescent="0.2">
      <c r="B116" s="353"/>
      <c r="C116" s="353"/>
      <c r="D116" s="353"/>
      <c r="E116" s="353"/>
      <c r="F116" s="353"/>
      <c r="G116" s="353"/>
      <c r="H116" s="353"/>
      <c r="I116" s="353"/>
      <c r="J116" s="353"/>
      <c r="K116" s="353"/>
      <c r="L116" s="353"/>
      <c r="S116" s="353"/>
    </row>
    <row r="117" spans="2:19" x14ac:dyDescent="0.2">
      <c r="B117" s="353"/>
      <c r="C117" s="353"/>
      <c r="D117" s="353"/>
      <c r="E117" s="353"/>
      <c r="F117" s="353"/>
      <c r="G117" s="353"/>
      <c r="H117" s="353"/>
      <c r="I117" s="353"/>
      <c r="J117" s="353"/>
      <c r="K117" s="353"/>
      <c r="L117" s="353"/>
      <c r="S117" s="353"/>
    </row>
    <row r="118" spans="2:19" x14ac:dyDescent="0.2">
      <c r="B118" s="353"/>
      <c r="C118" s="353"/>
      <c r="D118" s="353"/>
      <c r="E118" s="353"/>
      <c r="F118" s="353"/>
      <c r="G118" s="353"/>
      <c r="H118" s="353"/>
      <c r="I118" s="353"/>
      <c r="J118" s="353"/>
      <c r="K118" s="353"/>
      <c r="L118" s="353"/>
      <c r="S118" s="353"/>
    </row>
    <row r="119" spans="2:19" x14ac:dyDescent="0.2">
      <c r="B119" s="353"/>
      <c r="C119" s="353"/>
      <c r="D119" s="353"/>
      <c r="E119" s="353"/>
      <c r="F119" s="353"/>
      <c r="G119" s="353"/>
      <c r="H119" s="353"/>
      <c r="I119" s="353"/>
      <c r="J119" s="353"/>
      <c r="K119" s="353"/>
      <c r="L119" s="353"/>
      <c r="S119" s="353"/>
    </row>
    <row r="120" spans="2:19" x14ac:dyDescent="0.2">
      <c r="B120" s="353"/>
      <c r="C120" s="353"/>
      <c r="D120" s="353"/>
      <c r="E120" s="353"/>
      <c r="F120" s="353"/>
      <c r="G120" s="353"/>
      <c r="H120" s="353"/>
      <c r="I120" s="353"/>
      <c r="J120" s="353"/>
      <c r="K120" s="353"/>
      <c r="L120" s="353"/>
      <c r="S120" s="353"/>
    </row>
    <row r="121" spans="2:19" x14ac:dyDescent="0.2">
      <c r="B121" s="353"/>
      <c r="C121" s="353"/>
      <c r="D121" s="353"/>
      <c r="E121" s="353"/>
      <c r="F121" s="353"/>
      <c r="G121" s="353"/>
      <c r="H121" s="353"/>
      <c r="I121" s="353"/>
      <c r="J121" s="353"/>
      <c r="K121" s="353"/>
      <c r="L121" s="353"/>
      <c r="S121" s="353"/>
    </row>
    <row r="122" spans="2:19" x14ac:dyDescent="0.2">
      <c r="B122" s="353"/>
      <c r="C122" s="353"/>
      <c r="D122" s="353"/>
      <c r="E122" s="353"/>
      <c r="F122" s="353"/>
      <c r="G122" s="353"/>
      <c r="H122" s="353"/>
      <c r="I122" s="353"/>
      <c r="J122" s="353"/>
      <c r="K122" s="353"/>
      <c r="L122" s="353"/>
      <c r="S122" s="353"/>
    </row>
    <row r="123" spans="2:19" x14ac:dyDescent="0.2">
      <c r="B123" s="353"/>
      <c r="C123" s="353"/>
      <c r="D123" s="353"/>
      <c r="E123" s="353"/>
      <c r="F123" s="353"/>
      <c r="G123" s="353"/>
      <c r="H123" s="353"/>
      <c r="I123" s="353"/>
      <c r="J123" s="353"/>
      <c r="K123" s="353"/>
      <c r="L123" s="353"/>
      <c r="S123" s="353"/>
    </row>
    <row r="124" spans="2:19" x14ac:dyDescent="0.2">
      <c r="B124" s="353"/>
      <c r="C124" s="353"/>
      <c r="D124" s="353"/>
      <c r="E124" s="353"/>
      <c r="F124" s="353"/>
      <c r="G124" s="353"/>
      <c r="H124" s="353"/>
      <c r="I124" s="353"/>
      <c r="J124" s="353"/>
      <c r="K124" s="353"/>
      <c r="L124" s="353"/>
      <c r="S124" s="353"/>
    </row>
    <row r="125" spans="2:19" x14ac:dyDescent="0.2">
      <c r="B125" s="353"/>
      <c r="C125" s="353"/>
      <c r="D125" s="353"/>
      <c r="E125" s="353"/>
      <c r="F125" s="353"/>
      <c r="G125" s="353"/>
      <c r="H125" s="353"/>
      <c r="I125" s="353"/>
      <c r="J125" s="353"/>
      <c r="K125" s="353"/>
      <c r="L125" s="353"/>
      <c r="S125" s="353"/>
    </row>
    <row r="126" spans="2:19" x14ac:dyDescent="0.2">
      <c r="B126" s="353"/>
      <c r="C126" s="353"/>
      <c r="D126" s="353"/>
      <c r="E126" s="353"/>
      <c r="F126" s="353"/>
      <c r="G126" s="353"/>
      <c r="H126" s="353"/>
      <c r="I126" s="353"/>
      <c r="J126" s="353"/>
      <c r="K126" s="353"/>
      <c r="L126" s="353"/>
      <c r="S126" s="353"/>
    </row>
    <row r="127" spans="2:19" x14ac:dyDescent="0.2">
      <c r="B127" s="353"/>
      <c r="C127" s="353"/>
      <c r="D127" s="353"/>
      <c r="E127" s="353"/>
      <c r="F127" s="353"/>
      <c r="G127" s="353"/>
      <c r="H127" s="353"/>
      <c r="I127" s="353"/>
      <c r="J127" s="353"/>
      <c r="K127" s="353"/>
      <c r="L127" s="353"/>
      <c r="S127" s="353"/>
    </row>
    <row r="128" spans="2:19" x14ac:dyDescent="0.2">
      <c r="B128" s="353"/>
      <c r="C128" s="353"/>
      <c r="D128" s="353"/>
      <c r="E128" s="353"/>
      <c r="F128" s="353"/>
      <c r="G128" s="353"/>
      <c r="H128" s="353"/>
      <c r="I128" s="353"/>
      <c r="J128" s="353"/>
      <c r="K128" s="353"/>
      <c r="L128" s="353"/>
      <c r="S128" s="353"/>
    </row>
    <row r="129" spans="2:19" x14ac:dyDescent="0.2">
      <c r="B129" s="353"/>
      <c r="C129" s="353"/>
      <c r="D129" s="353"/>
      <c r="E129" s="353"/>
      <c r="F129" s="353"/>
      <c r="G129" s="353"/>
      <c r="H129" s="353"/>
      <c r="I129" s="353"/>
      <c r="J129" s="353"/>
      <c r="K129" s="353"/>
      <c r="L129" s="353"/>
      <c r="S129" s="353"/>
    </row>
    <row r="130" spans="2:19" x14ac:dyDescent="0.2">
      <c r="B130" s="353"/>
      <c r="C130" s="353"/>
      <c r="D130" s="353"/>
      <c r="E130" s="353"/>
      <c r="F130" s="353"/>
      <c r="G130" s="353"/>
      <c r="H130" s="353"/>
      <c r="I130" s="353"/>
      <c r="J130" s="353"/>
      <c r="K130" s="353"/>
      <c r="L130" s="353"/>
      <c r="S130" s="353"/>
    </row>
    <row r="131" spans="2:19" x14ac:dyDescent="0.2">
      <c r="B131" s="353"/>
      <c r="C131" s="353"/>
      <c r="D131" s="353"/>
      <c r="E131" s="353"/>
      <c r="F131" s="353"/>
      <c r="G131" s="353"/>
      <c r="H131" s="353"/>
      <c r="I131" s="353"/>
      <c r="J131" s="353"/>
      <c r="K131" s="353"/>
      <c r="L131" s="353"/>
      <c r="S131" s="353"/>
    </row>
    <row r="132" spans="2:19" x14ac:dyDescent="0.2">
      <c r="B132" s="353"/>
      <c r="C132" s="353"/>
      <c r="D132" s="353"/>
      <c r="E132" s="353"/>
      <c r="F132" s="353"/>
      <c r="G132" s="353"/>
      <c r="H132" s="353"/>
      <c r="I132" s="353"/>
      <c r="J132" s="353"/>
      <c r="K132" s="353"/>
      <c r="L132" s="353"/>
      <c r="S132" s="353"/>
    </row>
    <row r="133" spans="2:19" x14ac:dyDescent="0.2">
      <c r="B133" s="353"/>
      <c r="C133" s="353"/>
      <c r="D133" s="353"/>
      <c r="E133" s="353"/>
      <c r="F133" s="353"/>
      <c r="G133" s="353"/>
      <c r="H133" s="353"/>
      <c r="I133" s="353"/>
      <c r="J133" s="353"/>
      <c r="K133" s="353"/>
      <c r="L133" s="353"/>
      <c r="S133" s="353"/>
    </row>
    <row r="134" spans="2:19" x14ac:dyDescent="0.2">
      <c r="B134" s="353"/>
      <c r="C134" s="353"/>
      <c r="D134" s="353"/>
      <c r="E134" s="353"/>
      <c r="F134" s="353"/>
      <c r="G134" s="353"/>
      <c r="H134" s="353"/>
      <c r="I134" s="353"/>
      <c r="J134" s="353"/>
      <c r="K134" s="353"/>
      <c r="L134" s="353"/>
      <c r="S134" s="353"/>
    </row>
    <row r="135" spans="2:19" x14ac:dyDescent="0.2">
      <c r="B135" s="353"/>
      <c r="C135" s="353"/>
      <c r="D135" s="353"/>
      <c r="E135" s="353"/>
      <c r="F135" s="353"/>
      <c r="G135" s="353"/>
      <c r="H135" s="353"/>
      <c r="I135" s="353"/>
      <c r="J135" s="353"/>
      <c r="K135" s="353"/>
      <c r="L135" s="353"/>
      <c r="S135" s="353"/>
    </row>
    <row r="136" spans="2:19" x14ac:dyDescent="0.2">
      <c r="B136" s="353"/>
      <c r="C136" s="353"/>
      <c r="D136" s="353"/>
      <c r="E136" s="353"/>
      <c r="F136" s="353"/>
      <c r="G136" s="353"/>
      <c r="H136" s="353"/>
      <c r="I136" s="353"/>
      <c r="J136" s="353"/>
      <c r="K136" s="353"/>
      <c r="L136" s="353"/>
      <c r="S136" s="353"/>
    </row>
    <row r="137" spans="2:19" x14ac:dyDescent="0.2">
      <c r="B137" s="353"/>
      <c r="C137" s="353"/>
      <c r="D137" s="353"/>
      <c r="E137" s="353"/>
      <c r="F137" s="353"/>
      <c r="G137" s="353"/>
      <c r="H137" s="353"/>
      <c r="I137" s="353"/>
      <c r="J137" s="353"/>
      <c r="K137" s="353"/>
      <c r="L137" s="353"/>
      <c r="S137" s="353"/>
    </row>
    <row r="138" spans="2:19" x14ac:dyDescent="0.2">
      <c r="B138" s="353"/>
      <c r="C138" s="353"/>
      <c r="D138" s="353"/>
      <c r="E138" s="353"/>
      <c r="F138" s="353"/>
      <c r="G138" s="353"/>
      <c r="H138" s="353"/>
      <c r="I138" s="353"/>
      <c r="J138" s="353"/>
      <c r="K138" s="353"/>
      <c r="L138" s="353"/>
      <c r="S138" s="353"/>
    </row>
    <row r="139" spans="2:19" x14ac:dyDescent="0.2">
      <c r="B139" s="353"/>
      <c r="C139" s="353"/>
      <c r="D139" s="353"/>
      <c r="E139" s="353"/>
      <c r="F139" s="353"/>
      <c r="G139" s="353"/>
      <c r="H139" s="353"/>
      <c r="I139" s="353"/>
      <c r="J139" s="353"/>
      <c r="K139" s="353"/>
      <c r="L139" s="353"/>
      <c r="S139" s="353"/>
    </row>
    <row r="140" spans="2:19" x14ac:dyDescent="0.2">
      <c r="B140" s="353"/>
      <c r="C140" s="353"/>
      <c r="D140" s="353"/>
      <c r="E140" s="353"/>
      <c r="F140" s="353"/>
      <c r="G140" s="353"/>
      <c r="H140" s="353"/>
      <c r="I140" s="353"/>
      <c r="J140" s="353"/>
      <c r="K140" s="353"/>
      <c r="L140" s="353"/>
      <c r="S140" s="353"/>
    </row>
    <row r="141" spans="2:19" x14ac:dyDescent="0.2">
      <c r="B141" s="353"/>
      <c r="C141" s="353"/>
      <c r="D141" s="353"/>
      <c r="E141" s="353"/>
      <c r="F141" s="353"/>
      <c r="G141" s="353"/>
      <c r="H141" s="353"/>
      <c r="I141" s="353"/>
      <c r="J141" s="353"/>
      <c r="K141" s="353"/>
      <c r="L141" s="353"/>
      <c r="S141" s="353"/>
    </row>
    <row r="142" spans="2:19" x14ac:dyDescent="0.2">
      <c r="B142" s="353"/>
      <c r="C142" s="353"/>
      <c r="D142" s="353"/>
      <c r="E142" s="353"/>
      <c r="F142" s="353"/>
      <c r="G142" s="353"/>
      <c r="H142" s="353"/>
      <c r="I142" s="353"/>
      <c r="J142" s="353"/>
      <c r="K142" s="353"/>
      <c r="L142" s="353"/>
      <c r="S142" s="353"/>
    </row>
    <row r="143" spans="2:19" x14ac:dyDescent="0.2">
      <c r="B143" s="353"/>
      <c r="C143" s="353"/>
      <c r="D143" s="353"/>
      <c r="E143" s="353"/>
      <c r="F143" s="353"/>
      <c r="G143" s="353"/>
      <c r="H143" s="353"/>
      <c r="I143" s="353"/>
      <c r="J143" s="353"/>
      <c r="K143" s="353"/>
      <c r="L143" s="353"/>
      <c r="S143" s="353"/>
    </row>
    <row r="144" spans="2:19" x14ac:dyDescent="0.2">
      <c r="B144" s="353"/>
      <c r="C144" s="353"/>
      <c r="D144" s="353"/>
      <c r="E144" s="353"/>
      <c r="F144" s="353"/>
      <c r="G144" s="353"/>
      <c r="H144" s="353"/>
      <c r="I144" s="353"/>
      <c r="J144" s="353"/>
      <c r="K144" s="353"/>
      <c r="L144" s="353"/>
      <c r="S144" s="353"/>
    </row>
    <row r="145" spans="2:19" x14ac:dyDescent="0.2">
      <c r="B145" s="353"/>
      <c r="C145" s="353"/>
      <c r="D145" s="353"/>
      <c r="E145" s="353"/>
      <c r="F145" s="353"/>
      <c r="G145" s="353"/>
      <c r="H145" s="353"/>
      <c r="I145" s="353"/>
      <c r="J145" s="353"/>
      <c r="K145" s="353"/>
      <c r="L145" s="353"/>
      <c r="S145" s="353"/>
    </row>
    <row r="146" spans="2:19" x14ac:dyDescent="0.2">
      <c r="B146" s="353"/>
      <c r="C146" s="353"/>
      <c r="D146" s="353"/>
      <c r="E146" s="353"/>
      <c r="F146" s="353"/>
      <c r="G146" s="353"/>
      <c r="H146" s="353"/>
      <c r="I146" s="353"/>
      <c r="J146" s="353"/>
      <c r="K146" s="353"/>
      <c r="L146" s="353"/>
      <c r="S146" s="353"/>
    </row>
    <row r="147" spans="2:19" x14ac:dyDescent="0.2">
      <c r="B147" s="353"/>
      <c r="C147" s="353"/>
      <c r="D147" s="353"/>
      <c r="E147" s="353"/>
      <c r="F147" s="353"/>
      <c r="G147" s="353"/>
      <c r="H147" s="353"/>
      <c r="I147" s="353"/>
      <c r="J147" s="353"/>
      <c r="K147" s="353"/>
      <c r="L147" s="353"/>
      <c r="S147" s="353"/>
    </row>
    <row r="148" spans="2:19" x14ac:dyDescent="0.2">
      <c r="B148" s="353"/>
      <c r="C148" s="353"/>
      <c r="D148" s="353"/>
      <c r="E148" s="353"/>
      <c r="F148" s="353"/>
      <c r="G148" s="353"/>
      <c r="H148" s="353"/>
      <c r="I148" s="353"/>
      <c r="J148" s="353"/>
      <c r="K148" s="353"/>
      <c r="L148" s="353"/>
      <c r="S148" s="353"/>
    </row>
    <row r="149" spans="2:19" x14ac:dyDescent="0.2">
      <c r="B149" s="353"/>
      <c r="C149" s="353"/>
      <c r="D149" s="353"/>
      <c r="E149" s="353"/>
      <c r="F149" s="353"/>
      <c r="G149" s="353"/>
      <c r="H149" s="353"/>
      <c r="I149" s="353"/>
      <c r="J149" s="353"/>
      <c r="K149" s="353"/>
      <c r="L149" s="353"/>
      <c r="S149" s="353"/>
    </row>
    <row r="150" spans="2:19" x14ac:dyDescent="0.2">
      <c r="B150" s="353"/>
      <c r="C150" s="353"/>
      <c r="D150" s="353"/>
      <c r="E150" s="353"/>
      <c r="F150" s="353"/>
      <c r="G150" s="353"/>
      <c r="H150" s="353"/>
      <c r="I150" s="353"/>
      <c r="J150" s="353"/>
      <c r="K150" s="353"/>
      <c r="L150" s="353"/>
      <c r="S150" s="353"/>
    </row>
    <row r="151" spans="2:19" x14ac:dyDescent="0.2">
      <c r="B151" s="353"/>
      <c r="C151" s="353"/>
      <c r="D151" s="353"/>
      <c r="E151" s="353"/>
      <c r="F151" s="353"/>
      <c r="G151" s="353"/>
      <c r="H151" s="353"/>
      <c r="I151" s="353"/>
      <c r="J151" s="353"/>
      <c r="K151" s="353"/>
      <c r="L151" s="353"/>
      <c r="S151" s="353"/>
    </row>
    <row r="152" spans="2:19" x14ac:dyDescent="0.2">
      <c r="B152" s="353"/>
      <c r="C152" s="353"/>
      <c r="D152" s="353"/>
      <c r="E152" s="353"/>
      <c r="F152" s="353"/>
      <c r="G152" s="353"/>
      <c r="H152" s="353"/>
      <c r="I152" s="353"/>
      <c r="J152" s="353"/>
      <c r="K152" s="353"/>
      <c r="L152" s="353"/>
      <c r="S152" s="353"/>
    </row>
    <row r="153" spans="2:19" x14ac:dyDescent="0.2">
      <c r="B153" s="353"/>
      <c r="C153" s="353"/>
      <c r="D153" s="353"/>
      <c r="E153" s="353"/>
      <c r="F153" s="353"/>
      <c r="G153" s="353"/>
      <c r="H153" s="353"/>
      <c r="I153" s="353"/>
      <c r="J153" s="353"/>
      <c r="K153" s="353"/>
      <c r="L153" s="353"/>
      <c r="S153" s="353"/>
    </row>
    <row r="154" spans="2:19" x14ac:dyDescent="0.2">
      <c r="B154" s="353"/>
      <c r="C154" s="353"/>
      <c r="D154" s="353"/>
      <c r="E154" s="353"/>
      <c r="F154" s="353"/>
      <c r="G154" s="353"/>
      <c r="H154" s="353"/>
      <c r="I154" s="353"/>
      <c r="J154" s="353"/>
      <c r="K154" s="353"/>
      <c r="L154" s="353"/>
      <c r="S154" s="353"/>
    </row>
    <row r="155" spans="2:19" x14ac:dyDescent="0.2">
      <c r="B155" s="353"/>
      <c r="C155" s="353"/>
      <c r="D155" s="353"/>
      <c r="E155" s="353"/>
      <c r="F155" s="353"/>
      <c r="G155" s="353"/>
      <c r="H155" s="353"/>
      <c r="I155" s="353"/>
      <c r="J155" s="353"/>
      <c r="K155" s="353"/>
      <c r="L155" s="353"/>
      <c r="S155" s="353"/>
    </row>
    <row r="156" spans="2:19" x14ac:dyDescent="0.2">
      <c r="B156" s="353"/>
      <c r="C156" s="353"/>
      <c r="D156" s="353"/>
      <c r="E156" s="353"/>
      <c r="F156" s="353"/>
      <c r="G156" s="353"/>
      <c r="H156" s="353"/>
      <c r="I156" s="353"/>
      <c r="J156" s="353"/>
      <c r="K156" s="353"/>
      <c r="L156" s="353"/>
      <c r="S156" s="353"/>
    </row>
    <row r="157" spans="2:19" x14ac:dyDescent="0.2">
      <c r="B157" s="353"/>
      <c r="C157" s="353"/>
      <c r="D157" s="353"/>
      <c r="E157" s="353"/>
      <c r="F157" s="353"/>
      <c r="G157" s="353"/>
      <c r="H157" s="353"/>
      <c r="I157" s="353"/>
      <c r="J157" s="353"/>
      <c r="K157" s="353"/>
      <c r="L157" s="353"/>
      <c r="S157" s="353"/>
    </row>
    <row r="158" spans="2:19" x14ac:dyDescent="0.2">
      <c r="B158" s="353"/>
      <c r="C158" s="353"/>
      <c r="D158" s="353"/>
      <c r="E158" s="353"/>
      <c r="F158" s="353"/>
      <c r="G158" s="353"/>
      <c r="H158" s="353"/>
      <c r="I158" s="353"/>
      <c r="J158" s="353"/>
      <c r="K158" s="353"/>
      <c r="L158" s="353"/>
      <c r="S158" s="353"/>
    </row>
    <row r="159" spans="2:19" x14ac:dyDescent="0.2">
      <c r="B159" s="353"/>
      <c r="C159" s="353"/>
      <c r="D159" s="353"/>
      <c r="E159" s="353"/>
      <c r="F159" s="353"/>
      <c r="G159" s="353"/>
      <c r="H159" s="353"/>
      <c r="I159" s="353"/>
      <c r="J159" s="353"/>
      <c r="K159" s="353"/>
      <c r="L159" s="353"/>
      <c r="S159" s="353"/>
    </row>
    <row r="160" spans="2:19" x14ac:dyDescent="0.2">
      <c r="B160" s="353"/>
      <c r="C160" s="353"/>
      <c r="D160" s="353"/>
      <c r="E160" s="353"/>
      <c r="F160" s="353"/>
      <c r="G160" s="353"/>
      <c r="H160" s="353"/>
      <c r="I160" s="353"/>
      <c r="J160" s="353"/>
      <c r="K160" s="353"/>
      <c r="L160" s="353"/>
      <c r="S160" s="353"/>
    </row>
    <row r="161" spans="2:19" x14ac:dyDescent="0.2">
      <c r="B161" s="353"/>
      <c r="C161" s="353"/>
      <c r="D161" s="353"/>
      <c r="E161" s="353"/>
      <c r="F161" s="353"/>
      <c r="G161" s="353"/>
      <c r="H161" s="353"/>
      <c r="I161" s="353"/>
      <c r="J161" s="353"/>
      <c r="K161" s="353"/>
      <c r="L161" s="353"/>
      <c r="S161" s="353"/>
    </row>
    <row r="162" spans="2:19" x14ac:dyDescent="0.2">
      <c r="B162" s="353"/>
      <c r="C162" s="353"/>
      <c r="D162" s="353"/>
      <c r="E162" s="353"/>
      <c r="F162" s="353"/>
      <c r="G162" s="353"/>
      <c r="H162" s="353"/>
      <c r="I162" s="353"/>
      <c r="J162" s="353"/>
      <c r="K162" s="353"/>
      <c r="L162" s="353"/>
      <c r="S162" s="353"/>
    </row>
    <row r="163" spans="2:19" x14ac:dyDescent="0.2">
      <c r="B163" s="353"/>
      <c r="C163" s="353"/>
      <c r="D163" s="353"/>
      <c r="E163" s="353"/>
      <c r="F163" s="353"/>
      <c r="G163" s="353"/>
      <c r="H163" s="353"/>
      <c r="I163" s="353"/>
      <c r="J163" s="353"/>
      <c r="K163" s="353"/>
      <c r="L163" s="353"/>
      <c r="S163" s="353"/>
    </row>
    <row r="164" spans="2:19" x14ac:dyDescent="0.2">
      <c r="B164" s="353"/>
      <c r="C164" s="353"/>
      <c r="D164" s="353"/>
      <c r="E164" s="353"/>
      <c r="F164" s="353"/>
      <c r="G164" s="353"/>
      <c r="H164" s="353"/>
      <c r="I164" s="353"/>
      <c r="J164" s="353"/>
      <c r="K164" s="353"/>
      <c r="L164" s="353"/>
      <c r="S164" s="353"/>
    </row>
    <row r="165" spans="2:19" x14ac:dyDescent="0.2">
      <c r="B165" s="353"/>
      <c r="C165" s="353"/>
      <c r="D165" s="353"/>
      <c r="E165" s="353"/>
      <c r="F165" s="353"/>
      <c r="G165" s="353"/>
      <c r="H165" s="353"/>
      <c r="I165" s="353"/>
      <c r="J165" s="353"/>
      <c r="K165" s="353"/>
      <c r="L165" s="353"/>
      <c r="S165" s="353"/>
    </row>
    <row r="166" spans="2:19" x14ac:dyDescent="0.2">
      <c r="B166" s="353"/>
      <c r="C166" s="353"/>
      <c r="D166" s="353"/>
      <c r="E166" s="353"/>
      <c r="F166" s="353"/>
      <c r="G166" s="353"/>
      <c r="H166" s="353"/>
      <c r="I166" s="353"/>
      <c r="J166" s="353"/>
      <c r="K166" s="353"/>
      <c r="L166" s="353"/>
      <c r="S166" s="353"/>
    </row>
    <row r="167" spans="2:19" x14ac:dyDescent="0.2">
      <c r="B167" s="353"/>
      <c r="C167" s="353"/>
      <c r="D167" s="353"/>
      <c r="E167" s="353"/>
      <c r="F167" s="353"/>
      <c r="G167" s="353"/>
      <c r="H167" s="353"/>
      <c r="I167" s="353"/>
      <c r="J167" s="353"/>
      <c r="K167" s="353"/>
      <c r="L167" s="353"/>
      <c r="S167" s="353"/>
    </row>
    <row r="168" spans="2:19" x14ac:dyDescent="0.2">
      <c r="B168" s="353"/>
      <c r="C168" s="353"/>
      <c r="D168" s="353"/>
      <c r="E168" s="353"/>
      <c r="F168" s="353"/>
      <c r="G168" s="353"/>
      <c r="H168" s="353"/>
      <c r="I168" s="353"/>
      <c r="J168" s="353"/>
      <c r="K168" s="353"/>
      <c r="L168" s="353"/>
      <c r="S168" s="353"/>
    </row>
    <row r="169" spans="2:19" x14ac:dyDescent="0.2">
      <c r="B169" s="353"/>
      <c r="C169" s="353"/>
      <c r="D169" s="353"/>
      <c r="E169" s="353"/>
      <c r="F169" s="353"/>
      <c r="G169" s="353"/>
      <c r="H169" s="353"/>
      <c r="I169" s="353"/>
      <c r="J169" s="353"/>
      <c r="K169" s="353"/>
      <c r="L169" s="353"/>
      <c r="S169" s="353"/>
    </row>
    <row r="170" spans="2:19" x14ac:dyDescent="0.2">
      <c r="B170" s="353"/>
      <c r="C170" s="353"/>
      <c r="D170" s="353"/>
      <c r="E170" s="353"/>
      <c r="F170" s="353"/>
      <c r="G170" s="353"/>
      <c r="H170" s="353"/>
      <c r="I170" s="353"/>
      <c r="J170" s="353"/>
      <c r="K170" s="353"/>
      <c r="L170" s="353"/>
      <c r="S170" s="353"/>
    </row>
    <row r="171" spans="2:19" x14ac:dyDescent="0.2">
      <c r="B171" s="353"/>
      <c r="C171" s="353"/>
      <c r="D171" s="353"/>
      <c r="E171" s="353"/>
      <c r="F171" s="353"/>
      <c r="G171" s="353"/>
      <c r="H171" s="353"/>
      <c r="I171" s="353"/>
      <c r="J171" s="353"/>
      <c r="K171" s="353"/>
      <c r="L171" s="353"/>
      <c r="S171" s="353"/>
    </row>
    <row r="172" spans="2:19" x14ac:dyDescent="0.2">
      <c r="B172" s="353"/>
      <c r="C172" s="353"/>
      <c r="D172" s="353"/>
      <c r="E172" s="353"/>
      <c r="F172" s="353"/>
      <c r="G172" s="353"/>
      <c r="H172" s="353"/>
      <c r="I172" s="353"/>
      <c r="J172" s="353"/>
      <c r="K172" s="353"/>
      <c r="L172" s="353"/>
      <c r="S172" s="353"/>
    </row>
    <row r="173" spans="2:19" x14ac:dyDescent="0.2">
      <c r="B173" s="353"/>
      <c r="C173" s="353"/>
      <c r="D173" s="353"/>
      <c r="E173" s="353"/>
      <c r="F173" s="353"/>
      <c r="G173" s="353"/>
      <c r="H173" s="353"/>
      <c r="I173" s="353"/>
      <c r="J173" s="353"/>
      <c r="K173" s="353"/>
      <c r="L173" s="353"/>
      <c r="S173" s="353"/>
    </row>
    <row r="174" spans="2:19" x14ac:dyDescent="0.2">
      <c r="B174" s="353"/>
      <c r="C174" s="353"/>
      <c r="D174" s="353"/>
      <c r="E174" s="353"/>
      <c r="F174" s="353"/>
      <c r="G174" s="353"/>
      <c r="H174" s="353"/>
      <c r="I174" s="353"/>
      <c r="J174" s="353"/>
      <c r="K174" s="353"/>
      <c r="L174" s="353"/>
      <c r="S174" s="353"/>
    </row>
    <row r="175" spans="2:19" x14ac:dyDescent="0.2">
      <c r="B175" s="353"/>
      <c r="C175" s="353"/>
      <c r="D175" s="353"/>
      <c r="E175" s="353"/>
      <c r="F175" s="353"/>
      <c r="G175" s="353"/>
      <c r="H175" s="353"/>
      <c r="I175" s="353"/>
      <c r="J175" s="353"/>
      <c r="K175" s="353"/>
      <c r="L175" s="353"/>
      <c r="S175" s="353"/>
    </row>
    <row r="176" spans="2:19" x14ac:dyDescent="0.2">
      <c r="B176" s="353"/>
      <c r="C176" s="353"/>
      <c r="D176" s="353"/>
      <c r="E176" s="353"/>
      <c r="F176" s="353"/>
      <c r="G176" s="353"/>
      <c r="H176" s="353"/>
      <c r="I176" s="353"/>
      <c r="J176" s="353"/>
      <c r="K176" s="353"/>
      <c r="L176" s="353"/>
      <c r="S176" s="353"/>
    </row>
    <row r="177" spans="2:19" x14ac:dyDescent="0.2">
      <c r="B177" s="353"/>
      <c r="C177" s="353"/>
      <c r="D177" s="353"/>
      <c r="E177" s="353"/>
      <c r="F177" s="353"/>
      <c r="G177" s="353"/>
      <c r="H177" s="353"/>
      <c r="I177" s="353"/>
      <c r="J177" s="353"/>
      <c r="K177" s="353"/>
      <c r="L177" s="353"/>
      <c r="S177" s="353"/>
    </row>
    <row r="178" spans="2:19" x14ac:dyDescent="0.2">
      <c r="B178" s="353"/>
      <c r="C178" s="353"/>
      <c r="D178" s="353"/>
      <c r="E178" s="353"/>
      <c r="F178" s="353"/>
      <c r="G178" s="353"/>
      <c r="H178" s="353"/>
      <c r="I178" s="353"/>
      <c r="J178" s="353"/>
      <c r="K178" s="353"/>
      <c r="L178" s="353"/>
      <c r="S178" s="353"/>
    </row>
    <row r="179" spans="2:19" x14ac:dyDescent="0.2">
      <c r="B179" s="353"/>
      <c r="C179" s="353"/>
      <c r="D179" s="353"/>
      <c r="E179" s="353"/>
      <c r="F179" s="353"/>
      <c r="G179" s="353"/>
      <c r="H179" s="353"/>
      <c r="I179" s="353"/>
      <c r="J179" s="353"/>
      <c r="K179" s="353"/>
      <c r="L179" s="353"/>
      <c r="S179" s="353"/>
    </row>
    <row r="180" spans="2:19" x14ac:dyDescent="0.2">
      <c r="B180" s="353"/>
      <c r="C180" s="353"/>
      <c r="D180" s="353"/>
      <c r="E180" s="353"/>
      <c r="F180" s="353"/>
      <c r="G180" s="353"/>
      <c r="H180" s="353"/>
      <c r="I180" s="353"/>
      <c r="J180" s="353"/>
      <c r="K180" s="353"/>
      <c r="L180" s="353"/>
      <c r="S180" s="353"/>
    </row>
    <row r="181" spans="2:19" x14ac:dyDescent="0.2">
      <c r="B181" s="353"/>
      <c r="C181" s="353"/>
      <c r="D181" s="353"/>
      <c r="E181" s="353"/>
      <c r="F181" s="353"/>
      <c r="G181" s="353"/>
      <c r="H181" s="353"/>
      <c r="I181" s="353"/>
      <c r="J181" s="353"/>
      <c r="K181" s="353"/>
      <c r="L181" s="353"/>
      <c r="S181" s="353"/>
    </row>
    <row r="182" spans="2:19" x14ac:dyDescent="0.2">
      <c r="B182" s="353"/>
      <c r="C182" s="353"/>
      <c r="D182" s="353"/>
      <c r="E182" s="353"/>
      <c r="F182" s="353"/>
      <c r="G182" s="353"/>
      <c r="H182" s="353"/>
      <c r="I182" s="353"/>
      <c r="J182" s="353"/>
      <c r="K182" s="353"/>
      <c r="L182" s="353"/>
      <c r="S182" s="353"/>
    </row>
    <row r="183" spans="2:19" x14ac:dyDescent="0.2">
      <c r="B183" s="353"/>
      <c r="C183" s="353"/>
      <c r="D183" s="353"/>
      <c r="E183" s="353"/>
      <c r="F183" s="353"/>
      <c r="G183" s="353"/>
      <c r="H183" s="353"/>
      <c r="I183" s="353"/>
      <c r="J183" s="353"/>
      <c r="K183" s="353"/>
      <c r="L183" s="353"/>
      <c r="S183" s="353"/>
    </row>
    <row r="184" spans="2:19" x14ac:dyDescent="0.2">
      <c r="B184" s="353"/>
      <c r="C184" s="353"/>
      <c r="D184" s="353"/>
      <c r="E184" s="353"/>
      <c r="F184" s="353"/>
      <c r="G184" s="353"/>
      <c r="H184" s="353"/>
      <c r="I184" s="353"/>
      <c r="J184" s="353"/>
      <c r="K184" s="353"/>
      <c r="L184" s="353"/>
      <c r="S184" s="353"/>
    </row>
    <row r="185" spans="2:19" x14ac:dyDescent="0.2">
      <c r="B185" s="353"/>
      <c r="C185" s="353"/>
      <c r="D185" s="353"/>
      <c r="E185" s="353"/>
      <c r="F185" s="353"/>
      <c r="G185" s="353"/>
      <c r="H185" s="353"/>
      <c r="I185" s="353"/>
      <c r="J185" s="353"/>
      <c r="K185" s="353"/>
      <c r="L185" s="353"/>
      <c r="S185" s="353"/>
    </row>
    <row r="186" spans="2:19" x14ac:dyDescent="0.2">
      <c r="B186" s="353"/>
      <c r="C186" s="353"/>
      <c r="D186" s="353"/>
      <c r="E186" s="353"/>
      <c r="F186" s="353"/>
      <c r="G186" s="353"/>
      <c r="H186" s="353"/>
      <c r="I186" s="353"/>
      <c r="J186" s="353"/>
      <c r="K186" s="353"/>
      <c r="L186" s="353"/>
      <c r="S186" s="353"/>
    </row>
    <row r="187" spans="2:19" x14ac:dyDescent="0.2">
      <c r="B187" s="353"/>
      <c r="C187" s="353"/>
      <c r="D187" s="353"/>
      <c r="E187" s="353"/>
      <c r="F187" s="353"/>
      <c r="G187" s="353"/>
      <c r="H187" s="353"/>
      <c r="I187" s="353"/>
      <c r="J187" s="353"/>
      <c r="K187" s="353"/>
      <c r="L187" s="353"/>
      <c r="S187" s="353"/>
    </row>
    <row r="188" spans="2:19" x14ac:dyDescent="0.2">
      <c r="B188" s="353"/>
      <c r="C188" s="353"/>
      <c r="D188" s="353"/>
      <c r="E188" s="353"/>
      <c r="F188" s="353"/>
      <c r="G188" s="353"/>
      <c r="H188" s="353"/>
      <c r="I188" s="353"/>
      <c r="J188" s="353"/>
      <c r="K188" s="353"/>
      <c r="L188" s="353"/>
      <c r="S188" s="353"/>
    </row>
    <row r="189" spans="2:19" x14ac:dyDescent="0.2">
      <c r="B189" s="353"/>
      <c r="C189" s="353"/>
      <c r="D189" s="353"/>
      <c r="E189" s="353"/>
      <c r="F189" s="353"/>
      <c r="G189" s="353"/>
      <c r="H189" s="353"/>
      <c r="I189" s="353"/>
      <c r="J189" s="353"/>
      <c r="K189" s="353"/>
      <c r="L189" s="353"/>
      <c r="S189" s="353"/>
    </row>
    <row r="190" spans="2:19" x14ac:dyDescent="0.2">
      <c r="B190" s="353"/>
      <c r="C190" s="353"/>
      <c r="D190" s="353"/>
      <c r="E190" s="353"/>
      <c r="F190" s="353"/>
      <c r="G190" s="353"/>
      <c r="H190" s="353"/>
      <c r="I190" s="353"/>
      <c r="J190" s="353"/>
      <c r="K190" s="353"/>
      <c r="L190" s="353"/>
      <c r="S190" s="353"/>
    </row>
    <row r="191" spans="2:19" x14ac:dyDescent="0.2">
      <c r="B191" s="353"/>
      <c r="C191" s="353"/>
      <c r="D191" s="353"/>
      <c r="E191" s="353"/>
      <c r="F191" s="353"/>
      <c r="G191" s="353"/>
      <c r="H191" s="353"/>
      <c r="I191" s="353"/>
      <c r="J191" s="353"/>
      <c r="K191" s="353"/>
      <c r="L191" s="353"/>
      <c r="S191" s="353"/>
    </row>
    <row r="192" spans="2:19" x14ac:dyDescent="0.2">
      <c r="B192" s="353"/>
      <c r="C192" s="353"/>
      <c r="D192" s="353"/>
      <c r="E192" s="353"/>
      <c r="F192" s="353"/>
      <c r="G192" s="353"/>
      <c r="H192" s="353"/>
      <c r="I192" s="353"/>
      <c r="J192" s="353"/>
      <c r="K192" s="353"/>
      <c r="L192" s="353"/>
      <c r="S192" s="353"/>
    </row>
    <row r="193" spans="2:19" x14ac:dyDescent="0.2">
      <c r="B193" s="353"/>
      <c r="C193" s="353"/>
      <c r="D193" s="353"/>
      <c r="E193" s="353"/>
      <c r="F193" s="353"/>
      <c r="G193" s="353"/>
      <c r="H193" s="353"/>
      <c r="I193" s="353"/>
      <c r="J193" s="353"/>
      <c r="K193" s="353"/>
      <c r="L193" s="353"/>
      <c r="S193" s="353"/>
    </row>
    <row r="194" spans="2:19" x14ac:dyDescent="0.2">
      <c r="B194" s="353"/>
      <c r="C194" s="353"/>
      <c r="D194" s="353"/>
      <c r="E194" s="353"/>
      <c r="F194" s="353"/>
      <c r="G194" s="353"/>
      <c r="H194" s="353"/>
      <c r="I194" s="353"/>
      <c r="J194" s="353"/>
      <c r="K194" s="353"/>
      <c r="L194" s="353"/>
      <c r="S194" s="353"/>
    </row>
    <row r="195" spans="2:19" x14ac:dyDescent="0.2">
      <c r="B195" s="353"/>
      <c r="C195" s="353"/>
      <c r="D195" s="353"/>
      <c r="E195" s="353"/>
      <c r="F195" s="353"/>
      <c r="G195" s="353"/>
      <c r="H195" s="353"/>
      <c r="I195" s="353"/>
      <c r="J195" s="353"/>
      <c r="K195" s="353"/>
      <c r="L195" s="353"/>
      <c r="S195" s="353"/>
    </row>
    <row r="196" spans="2:19" x14ac:dyDescent="0.2">
      <c r="B196" s="353"/>
      <c r="C196" s="353"/>
      <c r="D196" s="353"/>
      <c r="E196" s="353"/>
      <c r="F196" s="353"/>
      <c r="G196" s="353"/>
      <c r="H196" s="353"/>
      <c r="I196" s="353"/>
      <c r="J196" s="353"/>
      <c r="K196" s="353"/>
      <c r="L196" s="353"/>
      <c r="S196" s="353"/>
    </row>
    <row r="197" spans="2:19" x14ac:dyDescent="0.2">
      <c r="B197" s="353"/>
      <c r="C197" s="353"/>
      <c r="D197" s="353"/>
      <c r="E197" s="353"/>
      <c r="F197" s="353"/>
      <c r="G197" s="353"/>
      <c r="H197" s="353"/>
      <c r="I197" s="353"/>
      <c r="J197" s="353"/>
      <c r="K197" s="353"/>
      <c r="L197" s="353"/>
      <c r="S197" s="353"/>
    </row>
    <row r="198" spans="2:19" x14ac:dyDescent="0.2">
      <c r="B198" s="353"/>
      <c r="C198" s="353"/>
      <c r="D198" s="353"/>
      <c r="E198" s="353"/>
      <c r="F198" s="353"/>
      <c r="G198" s="353"/>
      <c r="H198" s="353"/>
      <c r="I198" s="353"/>
      <c r="J198" s="353"/>
      <c r="K198" s="353"/>
      <c r="L198" s="353"/>
      <c r="S198" s="353"/>
    </row>
    <row r="199" spans="2:19" x14ac:dyDescent="0.2">
      <c r="B199" s="353"/>
      <c r="C199" s="353"/>
      <c r="D199" s="353"/>
      <c r="E199" s="353"/>
      <c r="F199" s="353"/>
      <c r="G199" s="353"/>
      <c r="H199" s="353"/>
      <c r="I199" s="353"/>
      <c r="J199" s="353"/>
      <c r="K199" s="353"/>
      <c r="L199" s="353"/>
      <c r="S199" s="353"/>
    </row>
    <row r="200" spans="2:19" x14ac:dyDescent="0.2">
      <c r="B200" s="353"/>
      <c r="C200" s="353"/>
      <c r="D200" s="353"/>
      <c r="E200" s="353"/>
      <c r="F200" s="353"/>
      <c r="G200" s="353"/>
      <c r="H200" s="353"/>
      <c r="I200" s="353"/>
      <c r="J200" s="353"/>
      <c r="K200" s="353"/>
      <c r="L200" s="353"/>
      <c r="S200" s="353"/>
    </row>
    <row r="201" spans="2:19" x14ac:dyDescent="0.2">
      <c r="B201" s="353"/>
      <c r="C201" s="353"/>
      <c r="D201" s="353"/>
      <c r="E201" s="353"/>
      <c r="F201" s="353"/>
      <c r="G201" s="353"/>
      <c r="H201" s="353"/>
      <c r="I201" s="353"/>
      <c r="J201" s="353"/>
      <c r="K201" s="353"/>
      <c r="L201" s="353"/>
      <c r="S201" s="353"/>
    </row>
    <row r="202" spans="2:19" x14ac:dyDescent="0.2">
      <c r="B202" s="353"/>
      <c r="C202" s="353"/>
      <c r="D202" s="353"/>
      <c r="E202" s="353"/>
      <c r="F202" s="353"/>
      <c r="G202" s="353"/>
      <c r="H202" s="353"/>
      <c r="I202" s="353"/>
      <c r="J202" s="353"/>
      <c r="K202" s="353"/>
      <c r="L202" s="353"/>
      <c r="S202" s="353"/>
    </row>
    <row r="203" spans="2:19" x14ac:dyDescent="0.2">
      <c r="B203" s="353"/>
      <c r="C203" s="353"/>
      <c r="D203" s="353"/>
      <c r="E203" s="353"/>
      <c r="F203" s="353"/>
      <c r="G203" s="353"/>
      <c r="H203" s="353"/>
      <c r="I203" s="353"/>
      <c r="J203" s="353"/>
      <c r="K203" s="353"/>
      <c r="L203" s="353"/>
      <c r="S203" s="353"/>
    </row>
    <row r="204" spans="2:19" x14ac:dyDescent="0.2">
      <c r="B204" s="353"/>
      <c r="C204" s="353"/>
      <c r="D204" s="353"/>
      <c r="E204" s="353"/>
      <c r="F204" s="353"/>
      <c r="G204" s="353"/>
      <c r="H204" s="353"/>
      <c r="I204" s="353"/>
      <c r="J204" s="353"/>
      <c r="K204" s="353"/>
      <c r="L204" s="353"/>
      <c r="S204" s="353"/>
    </row>
    <row r="205" spans="2:19" x14ac:dyDescent="0.2">
      <c r="B205" s="353"/>
      <c r="C205" s="353"/>
      <c r="D205" s="353"/>
      <c r="E205" s="353"/>
      <c r="F205" s="353"/>
      <c r="G205" s="353"/>
      <c r="H205" s="353"/>
      <c r="I205" s="353"/>
      <c r="J205" s="353"/>
      <c r="K205" s="353"/>
      <c r="L205" s="353"/>
      <c r="S205" s="353"/>
    </row>
    <row r="206" spans="2:19" x14ac:dyDescent="0.2">
      <c r="B206" s="353"/>
      <c r="C206" s="353"/>
      <c r="D206" s="353"/>
      <c r="E206" s="353"/>
      <c r="F206" s="353"/>
      <c r="G206" s="353"/>
      <c r="H206" s="353"/>
      <c r="I206" s="353"/>
      <c r="J206" s="353"/>
      <c r="K206" s="353"/>
      <c r="L206" s="353"/>
      <c r="S206" s="353"/>
    </row>
    <row r="207" spans="2:19" x14ac:dyDescent="0.2">
      <c r="B207" s="353"/>
      <c r="C207" s="353"/>
      <c r="D207" s="353"/>
      <c r="E207" s="353"/>
      <c r="F207" s="353"/>
      <c r="G207" s="353"/>
      <c r="H207" s="353"/>
      <c r="I207" s="353"/>
      <c r="J207" s="353"/>
      <c r="K207" s="353"/>
      <c r="L207" s="353"/>
      <c r="S207" s="353"/>
    </row>
    <row r="208" spans="2:19" x14ac:dyDescent="0.2">
      <c r="B208" s="353"/>
      <c r="C208" s="353"/>
      <c r="D208" s="353"/>
      <c r="E208" s="353"/>
      <c r="F208" s="353"/>
      <c r="G208" s="353"/>
      <c r="H208" s="353"/>
      <c r="I208" s="353"/>
      <c r="J208" s="353"/>
      <c r="K208" s="353"/>
      <c r="L208" s="353"/>
      <c r="S208" s="353"/>
    </row>
    <row r="209" spans="2:19" x14ac:dyDescent="0.2">
      <c r="B209" s="353"/>
      <c r="C209" s="353"/>
      <c r="D209" s="353"/>
      <c r="E209" s="353"/>
      <c r="F209" s="353"/>
      <c r="G209" s="353"/>
      <c r="H209" s="353"/>
      <c r="I209" s="353"/>
      <c r="J209" s="353"/>
      <c r="K209" s="353"/>
      <c r="L209" s="353"/>
      <c r="S209" s="353"/>
    </row>
    <row r="210" spans="2:19" x14ac:dyDescent="0.2">
      <c r="B210" s="353"/>
      <c r="C210" s="353"/>
      <c r="D210" s="353"/>
      <c r="E210" s="353"/>
      <c r="F210" s="353"/>
      <c r="G210" s="353"/>
      <c r="H210" s="353"/>
      <c r="I210" s="353"/>
      <c r="J210" s="353"/>
      <c r="K210" s="353"/>
      <c r="L210" s="353"/>
      <c r="S210" s="353"/>
    </row>
    <row r="211" spans="2:19" x14ac:dyDescent="0.2">
      <c r="B211" s="353"/>
      <c r="C211" s="353"/>
      <c r="D211" s="353"/>
      <c r="E211" s="353"/>
      <c r="F211" s="353"/>
      <c r="G211" s="353"/>
      <c r="H211" s="353"/>
      <c r="I211" s="353"/>
      <c r="J211" s="353"/>
      <c r="K211" s="353"/>
      <c r="L211" s="353"/>
      <c r="S211" s="353"/>
    </row>
    <row r="212" spans="2:19" x14ac:dyDescent="0.2">
      <c r="B212" s="353"/>
      <c r="C212" s="353"/>
      <c r="D212" s="353"/>
      <c r="E212" s="353"/>
      <c r="F212" s="353"/>
      <c r="G212" s="353"/>
      <c r="H212" s="353"/>
      <c r="I212" s="353"/>
      <c r="J212" s="353"/>
      <c r="K212" s="353"/>
      <c r="L212" s="353"/>
      <c r="S212" s="353"/>
    </row>
    <row r="213" spans="2:19" x14ac:dyDescent="0.2">
      <c r="B213" s="353"/>
      <c r="C213" s="353"/>
      <c r="D213" s="353"/>
      <c r="E213" s="353"/>
      <c r="F213" s="353"/>
      <c r="G213" s="353"/>
      <c r="H213" s="353"/>
      <c r="I213" s="353"/>
      <c r="J213" s="353"/>
      <c r="K213" s="353"/>
      <c r="L213" s="353"/>
      <c r="S213" s="353"/>
    </row>
    <row r="214" spans="2:19" x14ac:dyDescent="0.2">
      <c r="B214" s="353"/>
      <c r="C214" s="353"/>
      <c r="D214" s="353"/>
      <c r="E214" s="353"/>
      <c r="F214" s="353"/>
      <c r="G214" s="353"/>
      <c r="H214" s="353"/>
      <c r="I214" s="353"/>
      <c r="J214" s="353"/>
      <c r="K214" s="353"/>
      <c r="L214" s="353"/>
      <c r="S214" s="353"/>
    </row>
    <row r="215" spans="2:19" x14ac:dyDescent="0.2">
      <c r="B215" s="353"/>
      <c r="C215" s="353"/>
      <c r="D215" s="353"/>
      <c r="E215" s="353"/>
      <c r="F215" s="353"/>
      <c r="G215" s="353"/>
      <c r="H215" s="353"/>
      <c r="I215" s="353"/>
      <c r="J215" s="353"/>
      <c r="K215" s="353"/>
      <c r="L215" s="353"/>
      <c r="S215" s="353"/>
    </row>
    <row r="216" spans="2:19" x14ac:dyDescent="0.2">
      <c r="B216" s="353"/>
      <c r="C216" s="353"/>
      <c r="D216" s="353"/>
      <c r="E216" s="353"/>
      <c r="F216" s="353"/>
      <c r="G216" s="353"/>
      <c r="H216" s="353"/>
      <c r="I216" s="353"/>
      <c r="J216" s="353"/>
      <c r="K216" s="353"/>
      <c r="L216" s="353"/>
      <c r="S216" s="353"/>
    </row>
    <row r="217" spans="2:19" x14ac:dyDescent="0.2">
      <c r="B217" s="353"/>
      <c r="C217" s="353"/>
      <c r="D217" s="353"/>
      <c r="E217" s="353"/>
      <c r="F217" s="353"/>
      <c r="G217" s="353"/>
      <c r="H217" s="353"/>
      <c r="I217" s="353"/>
      <c r="J217" s="353"/>
      <c r="K217" s="353"/>
      <c r="L217" s="353"/>
      <c r="S217" s="353"/>
    </row>
    <row r="218" spans="2:19" x14ac:dyDescent="0.2">
      <c r="B218" s="353"/>
      <c r="C218" s="353"/>
      <c r="D218" s="353"/>
      <c r="E218" s="353"/>
      <c r="F218" s="353"/>
      <c r="G218" s="353"/>
      <c r="H218" s="353"/>
      <c r="I218" s="353"/>
      <c r="J218" s="353"/>
      <c r="K218" s="353"/>
      <c r="L218" s="353"/>
      <c r="S218" s="353"/>
    </row>
    <row r="219" spans="2:19" x14ac:dyDescent="0.2">
      <c r="B219" s="353"/>
      <c r="C219" s="353"/>
      <c r="D219" s="353"/>
      <c r="E219" s="353"/>
      <c r="F219" s="353"/>
      <c r="G219" s="353"/>
      <c r="H219" s="353"/>
      <c r="I219" s="353"/>
      <c r="J219" s="353"/>
      <c r="K219" s="353"/>
      <c r="L219" s="353"/>
      <c r="S219" s="353"/>
    </row>
    <row r="220" spans="2:19" x14ac:dyDescent="0.2">
      <c r="B220" s="353"/>
      <c r="C220" s="353"/>
      <c r="D220" s="353"/>
      <c r="E220" s="353"/>
      <c r="F220" s="353"/>
      <c r="G220" s="353"/>
      <c r="H220" s="353"/>
      <c r="I220" s="353"/>
      <c r="J220" s="353"/>
      <c r="K220" s="353"/>
      <c r="L220" s="353"/>
      <c r="S220" s="353"/>
    </row>
    <row r="221" spans="2:19" x14ac:dyDescent="0.2">
      <c r="B221" s="353"/>
      <c r="C221" s="353"/>
      <c r="D221" s="353"/>
      <c r="E221" s="353"/>
      <c r="F221" s="353"/>
      <c r="G221" s="353"/>
      <c r="H221" s="353"/>
      <c r="I221" s="353"/>
      <c r="J221" s="353"/>
      <c r="K221" s="353"/>
      <c r="L221" s="353"/>
      <c r="S221" s="353"/>
    </row>
    <row r="222" spans="2:19" x14ac:dyDescent="0.2">
      <c r="B222" s="353"/>
      <c r="C222" s="353"/>
      <c r="D222" s="353"/>
      <c r="E222" s="353"/>
      <c r="F222" s="353"/>
      <c r="G222" s="353"/>
      <c r="H222" s="353"/>
      <c r="I222" s="353"/>
      <c r="J222" s="353"/>
      <c r="K222" s="353"/>
      <c r="L222" s="353"/>
      <c r="S222" s="353"/>
    </row>
    <row r="223" spans="2:19" x14ac:dyDescent="0.2">
      <c r="B223" s="353"/>
      <c r="C223" s="353"/>
      <c r="D223" s="353"/>
      <c r="E223" s="353"/>
      <c r="F223" s="353"/>
      <c r="G223" s="353"/>
      <c r="H223" s="353"/>
      <c r="I223" s="353"/>
      <c r="J223" s="353"/>
      <c r="K223" s="353"/>
      <c r="L223" s="353"/>
      <c r="S223" s="353"/>
    </row>
    <row r="224" spans="2:19" x14ac:dyDescent="0.2">
      <c r="B224" s="353"/>
      <c r="C224" s="353"/>
      <c r="D224" s="353"/>
      <c r="E224" s="353"/>
      <c r="F224" s="353"/>
      <c r="G224" s="353"/>
      <c r="H224" s="353"/>
      <c r="I224" s="353"/>
      <c r="J224" s="353"/>
      <c r="K224" s="353"/>
      <c r="L224" s="353"/>
      <c r="S224" s="353"/>
    </row>
    <row r="225" spans="2:19" x14ac:dyDescent="0.2">
      <c r="B225" s="353"/>
      <c r="C225" s="353"/>
      <c r="D225" s="353"/>
      <c r="E225" s="353"/>
      <c r="F225" s="353"/>
      <c r="G225" s="353"/>
      <c r="H225" s="353"/>
      <c r="I225" s="353"/>
      <c r="J225" s="353"/>
      <c r="K225" s="353"/>
      <c r="L225" s="353"/>
      <c r="S225" s="353"/>
    </row>
    <row r="226" spans="2:19" x14ac:dyDescent="0.2">
      <c r="B226" s="353"/>
      <c r="C226" s="353"/>
      <c r="D226" s="353"/>
      <c r="E226" s="353"/>
      <c r="F226" s="353"/>
      <c r="G226" s="353"/>
      <c r="H226" s="353"/>
      <c r="I226" s="353"/>
      <c r="J226" s="353"/>
      <c r="K226" s="353"/>
      <c r="L226" s="353"/>
      <c r="S226" s="353"/>
    </row>
    <row r="227" spans="2:19" x14ac:dyDescent="0.2">
      <c r="B227" s="353"/>
      <c r="C227" s="353"/>
      <c r="D227" s="353"/>
      <c r="E227" s="353"/>
      <c r="F227" s="353"/>
      <c r="G227" s="353"/>
      <c r="H227" s="353"/>
      <c r="I227" s="353"/>
      <c r="J227" s="353"/>
      <c r="K227" s="353"/>
      <c r="L227" s="353"/>
      <c r="S227" s="353"/>
    </row>
    <row r="228" spans="2:19" x14ac:dyDescent="0.2">
      <c r="B228" s="353"/>
      <c r="C228" s="353"/>
      <c r="D228" s="353"/>
      <c r="E228" s="353"/>
      <c r="F228" s="353"/>
      <c r="G228" s="353"/>
      <c r="H228" s="353"/>
      <c r="I228" s="353"/>
      <c r="J228" s="353"/>
      <c r="K228" s="353"/>
      <c r="L228" s="353"/>
      <c r="S228" s="353"/>
    </row>
    <row r="229" spans="2:19" x14ac:dyDescent="0.2">
      <c r="B229" s="353"/>
      <c r="C229" s="353"/>
      <c r="D229" s="353"/>
      <c r="E229" s="353"/>
      <c r="F229" s="353"/>
      <c r="G229" s="353"/>
      <c r="H229" s="353"/>
      <c r="I229" s="353"/>
      <c r="J229" s="353"/>
      <c r="K229" s="353"/>
      <c r="L229" s="353"/>
      <c r="S229" s="353"/>
    </row>
    <row r="230" spans="2:19" x14ac:dyDescent="0.2">
      <c r="B230" s="353"/>
      <c r="C230" s="353"/>
      <c r="D230" s="353"/>
      <c r="E230" s="353"/>
      <c r="F230" s="353"/>
      <c r="G230" s="353"/>
      <c r="H230" s="353"/>
      <c r="I230" s="353"/>
      <c r="J230" s="353"/>
      <c r="K230" s="353"/>
      <c r="L230" s="353"/>
      <c r="S230" s="353"/>
    </row>
    <row r="231" spans="2:19" x14ac:dyDescent="0.2">
      <c r="B231" s="353"/>
      <c r="C231" s="353"/>
      <c r="D231" s="353"/>
      <c r="E231" s="353"/>
      <c r="F231" s="353"/>
      <c r="G231" s="353"/>
      <c r="H231" s="353"/>
      <c r="I231" s="353"/>
      <c r="J231" s="353"/>
      <c r="K231" s="353"/>
      <c r="L231" s="353"/>
      <c r="S231" s="353"/>
    </row>
    <row r="232" spans="2:19" x14ac:dyDescent="0.2">
      <c r="B232" s="353"/>
      <c r="C232" s="353"/>
      <c r="D232" s="353"/>
      <c r="E232" s="353"/>
      <c r="F232" s="353"/>
      <c r="G232" s="353"/>
      <c r="H232" s="353"/>
      <c r="I232" s="353"/>
      <c r="J232" s="353"/>
      <c r="K232" s="353"/>
      <c r="L232" s="353"/>
      <c r="S232" s="353"/>
    </row>
    <row r="233" spans="2:19" x14ac:dyDescent="0.2">
      <c r="B233" s="353"/>
      <c r="C233" s="353"/>
      <c r="D233" s="353"/>
      <c r="E233" s="353"/>
      <c r="F233" s="353"/>
      <c r="G233" s="353"/>
      <c r="H233" s="353"/>
      <c r="I233" s="353"/>
      <c r="J233" s="353"/>
      <c r="K233" s="353"/>
      <c r="L233" s="353"/>
      <c r="S233" s="353"/>
    </row>
    <row r="234" spans="2:19" x14ac:dyDescent="0.2">
      <c r="B234" s="353"/>
      <c r="C234" s="353"/>
      <c r="D234" s="353"/>
      <c r="E234" s="353"/>
      <c r="F234" s="353"/>
      <c r="G234" s="353"/>
      <c r="H234" s="353"/>
      <c r="I234" s="353"/>
      <c r="J234" s="353"/>
      <c r="K234" s="353"/>
      <c r="L234" s="353"/>
      <c r="S234" s="353"/>
    </row>
    <row r="235" spans="2:19" x14ac:dyDescent="0.2">
      <c r="B235" s="353"/>
      <c r="C235" s="353"/>
      <c r="D235" s="353"/>
      <c r="E235" s="353"/>
      <c r="F235" s="353"/>
      <c r="G235" s="353"/>
      <c r="H235" s="353"/>
      <c r="I235" s="353"/>
      <c r="J235" s="353"/>
      <c r="K235" s="353"/>
      <c r="L235" s="353"/>
      <c r="S235" s="353"/>
    </row>
    <row r="236" spans="2:19" x14ac:dyDescent="0.2">
      <c r="B236" s="353"/>
      <c r="C236" s="353"/>
      <c r="D236" s="353"/>
      <c r="E236" s="353"/>
      <c r="F236" s="353"/>
      <c r="G236" s="353"/>
      <c r="H236" s="353"/>
      <c r="I236" s="353"/>
      <c r="J236" s="353"/>
      <c r="K236" s="353"/>
      <c r="L236" s="353"/>
      <c r="S236" s="353"/>
    </row>
    <row r="237" spans="2:19" x14ac:dyDescent="0.2">
      <c r="B237" s="353"/>
      <c r="C237" s="353"/>
      <c r="D237" s="353"/>
      <c r="E237" s="353"/>
      <c r="F237" s="353"/>
      <c r="G237" s="353"/>
      <c r="H237" s="353"/>
      <c r="I237" s="353"/>
      <c r="J237" s="353"/>
      <c r="K237" s="353"/>
      <c r="L237" s="353"/>
      <c r="S237" s="353"/>
    </row>
    <row r="238" spans="2:19" x14ac:dyDescent="0.2">
      <c r="B238" s="353"/>
      <c r="C238" s="353"/>
      <c r="D238" s="353"/>
      <c r="E238" s="353"/>
      <c r="F238" s="353"/>
      <c r="G238" s="353"/>
      <c r="H238" s="353"/>
      <c r="I238" s="353"/>
      <c r="J238" s="353"/>
      <c r="K238" s="353"/>
      <c r="L238" s="353"/>
      <c r="S238" s="353"/>
    </row>
    <row r="239" spans="2:19" x14ac:dyDescent="0.2">
      <c r="B239" s="353"/>
      <c r="C239" s="353"/>
      <c r="D239" s="353"/>
      <c r="E239" s="353"/>
      <c r="F239" s="353"/>
      <c r="G239" s="353"/>
      <c r="H239" s="353"/>
      <c r="I239" s="353"/>
      <c r="J239" s="353"/>
      <c r="K239" s="353"/>
      <c r="L239" s="353"/>
      <c r="S239" s="353"/>
    </row>
    <row r="240" spans="2:19" x14ac:dyDescent="0.2">
      <c r="B240" s="353"/>
      <c r="C240" s="353"/>
      <c r="D240" s="353"/>
      <c r="E240" s="353"/>
      <c r="F240" s="353"/>
      <c r="G240" s="353"/>
      <c r="H240" s="353"/>
      <c r="I240" s="353"/>
      <c r="J240" s="353"/>
      <c r="K240" s="353"/>
      <c r="L240" s="353"/>
      <c r="S240" s="353"/>
    </row>
    <row r="241" spans="2:19" x14ac:dyDescent="0.2">
      <c r="B241" s="353"/>
      <c r="C241" s="353"/>
      <c r="D241" s="353"/>
      <c r="E241" s="353"/>
      <c r="F241" s="353"/>
      <c r="G241" s="353"/>
      <c r="H241" s="353"/>
      <c r="I241" s="353"/>
      <c r="J241" s="353"/>
      <c r="K241" s="353"/>
      <c r="L241" s="353"/>
      <c r="S241" s="353"/>
    </row>
    <row r="242" spans="2:19" x14ac:dyDescent="0.2">
      <c r="B242" s="353"/>
      <c r="C242" s="353"/>
      <c r="D242" s="353"/>
      <c r="E242" s="353"/>
      <c r="F242" s="353"/>
      <c r="G242" s="353"/>
      <c r="H242" s="353"/>
      <c r="I242" s="353"/>
      <c r="J242" s="353"/>
      <c r="K242" s="353"/>
      <c r="L242" s="353"/>
      <c r="S242" s="353"/>
    </row>
    <row r="243" spans="2:19" x14ac:dyDescent="0.2">
      <c r="B243" s="353"/>
      <c r="C243" s="353"/>
      <c r="D243" s="353"/>
      <c r="E243" s="353"/>
      <c r="F243" s="353"/>
      <c r="G243" s="353"/>
      <c r="H243" s="353"/>
      <c r="I243" s="353"/>
      <c r="J243" s="353"/>
      <c r="K243" s="353"/>
      <c r="L243" s="353"/>
      <c r="S243" s="353"/>
    </row>
    <row r="244" spans="2:19" x14ac:dyDescent="0.2">
      <c r="B244" s="353"/>
      <c r="C244" s="353"/>
      <c r="D244" s="353"/>
      <c r="E244" s="353"/>
      <c r="F244" s="353"/>
      <c r="G244" s="353"/>
      <c r="H244" s="353"/>
      <c r="I244" s="353"/>
      <c r="J244" s="353"/>
      <c r="K244" s="353"/>
      <c r="L244" s="353"/>
      <c r="S244" s="353"/>
    </row>
    <row r="245" spans="2:19" x14ac:dyDescent="0.2">
      <c r="B245" s="353"/>
      <c r="C245" s="353"/>
      <c r="D245" s="353"/>
      <c r="E245" s="353"/>
      <c r="F245" s="353"/>
      <c r="G245" s="353"/>
      <c r="H245" s="353"/>
      <c r="I245" s="353"/>
      <c r="J245" s="353"/>
      <c r="K245" s="353"/>
      <c r="L245" s="353"/>
      <c r="S245" s="353"/>
    </row>
    <row r="246" spans="2:19" x14ac:dyDescent="0.2">
      <c r="B246" s="353"/>
      <c r="C246" s="353"/>
      <c r="D246" s="353"/>
      <c r="E246" s="353"/>
      <c r="F246" s="353"/>
      <c r="G246" s="353"/>
      <c r="H246" s="353"/>
      <c r="I246" s="353"/>
      <c r="J246" s="353"/>
      <c r="K246" s="353"/>
      <c r="L246" s="353"/>
      <c r="S246" s="353"/>
    </row>
    <row r="247" spans="2:19" x14ac:dyDescent="0.2">
      <c r="B247" s="353"/>
      <c r="C247" s="353"/>
      <c r="D247" s="353"/>
      <c r="E247" s="353"/>
      <c r="F247" s="353"/>
      <c r="G247" s="353"/>
      <c r="H247" s="353"/>
      <c r="I247" s="353"/>
      <c r="J247" s="353"/>
      <c r="K247" s="353"/>
      <c r="L247" s="353"/>
      <c r="S247" s="353"/>
    </row>
    <row r="248" spans="2:19" x14ac:dyDescent="0.2">
      <c r="B248" s="353"/>
      <c r="C248" s="353"/>
      <c r="D248" s="353"/>
      <c r="E248" s="353"/>
      <c r="F248" s="353"/>
      <c r="G248" s="353"/>
      <c r="H248" s="353"/>
      <c r="I248" s="353"/>
      <c r="J248" s="353"/>
      <c r="K248" s="353"/>
      <c r="L248" s="353"/>
      <c r="S248" s="353"/>
    </row>
    <row r="249" spans="2:19" x14ac:dyDescent="0.2">
      <c r="B249" s="353"/>
      <c r="C249" s="353"/>
      <c r="D249" s="353"/>
      <c r="E249" s="353"/>
      <c r="F249" s="353"/>
      <c r="G249" s="353"/>
      <c r="H249" s="353"/>
      <c r="I249" s="353"/>
      <c r="J249" s="353"/>
      <c r="K249" s="353"/>
      <c r="L249" s="353"/>
      <c r="S249" s="353"/>
    </row>
    <row r="250" spans="2:19" x14ac:dyDescent="0.2">
      <c r="B250" s="353"/>
      <c r="C250" s="353"/>
      <c r="D250" s="353"/>
      <c r="E250" s="353"/>
      <c r="F250" s="353"/>
      <c r="G250" s="353"/>
      <c r="H250" s="353"/>
      <c r="I250" s="353"/>
      <c r="J250" s="353"/>
      <c r="K250" s="353"/>
      <c r="L250" s="353"/>
      <c r="S250" s="353"/>
    </row>
    <row r="251" spans="2:19" x14ac:dyDescent="0.2">
      <c r="B251" s="353"/>
      <c r="C251" s="353"/>
      <c r="D251" s="353"/>
      <c r="E251" s="353"/>
      <c r="F251" s="353"/>
      <c r="G251" s="353"/>
      <c r="H251" s="353"/>
      <c r="I251" s="353"/>
      <c r="J251" s="353"/>
      <c r="K251" s="353"/>
      <c r="L251" s="353"/>
      <c r="S251" s="353"/>
    </row>
    <row r="252" spans="2:19" x14ac:dyDescent="0.2">
      <c r="B252" s="353"/>
      <c r="C252" s="353"/>
      <c r="D252" s="353"/>
      <c r="E252" s="353"/>
      <c r="F252" s="353"/>
      <c r="G252" s="353"/>
      <c r="H252" s="353"/>
      <c r="I252" s="353"/>
      <c r="J252" s="353"/>
      <c r="K252" s="353"/>
      <c r="L252" s="353"/>
      <c r="S252" s="353"/>
    </row>
    <row r="253" spans="2:19" x14ac:dyDescent="0.2">
      <c r="B253" s="353"/>
      <c r="C253" s="353"/>
      <c r="D253" s="353"/>
      <c r="E253" s="353"/>
      <c r="F253" s="353"/>
      <c r="G253" s="353"/>
      <c r="H253" s="353"/>
      <c r="I253" s="353"/>
      <c r="J253" s="353"/>
      <c r="K253" s="353"/>
      <c r="L253" s="353"/>
      <c r="S253" s="353"/>
    </row>
    <row r="254" spans="2:19" x14ac:dyDescent="0.2">
      <c r="B254" s="353"/>
      <c r="C254" s="353"/>
      <c r="D254" s="353"/>
      <c r="E254" s="353"/>
      <c r="F254" s="353"/>
      <c r="G254" s="353"/>
      <c r="H254" s="353"/>
      <c r="I254" s="353"/>
      <c r="J254" s="353"/>
      <c r="K254" s="353"/>
      <c r="L254" s="353"/>
      <c r="S254" s="353"/>
    </row>
    <row r="255" spans="2:19" x14ac:dyDescent="0.2">
      <c r="B255" s="353"/>
      <c r="C255" s="353"/>
      <c r="D255" s="353"/>
      <c r="E255" s="353"/>
      <c r="F255" s="353"/>
      <c r="G255" s="353"/>
      <c r="H255" s="353"/>
      <c r="I255" s="353"/>
      <c r="J255" s="353"/>
      <c r="K255" s="353"/>
      <c r="L255" s="353"/>
      <c r="S255" s="353"/>
    </row>
    <row r="256" spans="2:19" x14ac:dyDescent="0.2">
      <c r="B256" s="353"/>
      <c r="C256" s="353"/>
      <c r="D256" s="353"/>
      <c r="E256" s="353"/>
      <c r="F256" s="353"/>
      <c r="G256" s="353"/>
      <c r="H256" s="353"/>
      <c r="I256" s="353"/>
      <c r="J256" s="353"/>
      <c r="K256" s="353"/>
      <c r="L256" s="353"/>
      <c r="S256" s="353"/>
    </row>
    <row r="257" spans="2:19" x14ac:dyDescent="0.2">
      <c r="B257" s="353"/>
      <c r="C257" s="353"/>
      <c r="D257" s="353"/>
      <c r="E257" s="353"/>
      <c r="F257" s="353"/>
      <c r="G257" s="353"/>
      <c r="H257" s="353"/>
      <c r="I257" s="353"/>
      <c r="J257" s="353"/>
      <c r="K257" s="353"/>
      <c r="L257" s="353"/>
      <c r="S257" s="353"/>
    </row>
    <row r="258" spans="2:19" x14ac:dyDescent="0.2">
      <c r="B258" s="353"/>
      <c r="C258" s="353"/>
      <c r="D258" s="353"/>
      <c r="E258" s="353"/>
      <c r="F258" s="353"/>
      <c r="G258" s="353"/>
      <c r="H258" s="353"/>
      <c r="I258" s="353"/>
      <c r="J258" s="353"/>
      <c r="K258" s="353"/>
      <c r="L258" s="353"/>
      <c r="S258" s="353"/>
    </row>
    <row r="259" spans="2:19" x14ac:dyDescent="0.2">
      <c r="B259" s="353"/>
      <c r="C259" s="353"/>
      <c r="D259" s="353"/>
      <c r="E259" s="353"/>
      <c r="F259" s="353"/>
      <c r="G259" s="353"/>
      <c r="H259" s="353"/>
      <c r="I259" s="353"/>
      <c r="J259" s="353"/>
      <c r="K259" s="353"/>
      <c r="L259" s="353"/>
      <c r="S259" s="353"/>
    </row>
    <row r="260" spans="2:19" x14ac:dyDescent="0.2">
      <c r="B260" s="353"/>
      <c r="C260" s="353"/>
      <c r="D260" s="353"/>
      <c r="E260" s="353"/>
      <c r="F260" s="353"/>
      <c r="G260" s="353"/>
      <c r="H260" s="353"/>
      <c r="I260" s="353"/>
      <c r="J260" s="353"/>
      <c r="K260" s="353"/>
      <c r="L260" s="353"/>
      <c r="S260" s="353"/>
    </row>
    <row r="261" spans="2:19" x14ac:dyDescent="0.2">
      <c r="B261" s="353"/>
      <c r="C261" s="353"/>
      <c r="D261" s="353"/>
      <c r="E261" s="353"/>
      <c r="F261" s="353"/>
      <c r="G261" s="353"/>
      <c r="H261" s="353"/>
      <c r="I261" s="353"/>
      <c r="J261" s="353"/>
      <c r="K261" s="353"/>
      <c r="L261" s="353"/>
      <c r="S261" s="353"/>
    </row>
    <row r="262" spans="2:19" x14ac:dyDescent="0.2">
      <c r="B262" s="353"/>
      <c r="C262" s="353"/>
      <c r="D262" s="353"/>
      <c r="E262" s="353"/>
      <c r="F262" s="353"/>
      <c r="G262" s="353"/>
      <c r="H262" s="353"/>
      <c r="I262" s="353"/>
      <c r="J262" s="353"/>
      <c r="K262" s="353"/>
      <c r="L262" s="353"/>
      <c r="S262" s="353"/>
    </row>
    <row r="263" spans="2:19" x14ac:dyDescent="0.2">
      <c r="B263" s="353"/>
      <c r="C263" s="353"/>
      <c r="D263" s="353"/>
      <c r="E263" s="353"/>
      <c r="F263" s="353"/>
      <c r="G263" s="353"/>
      <c r="H263" s="353"/>
      <c r="I263" s="353"/>
      <c r="J263" s="353"/>
      <c r="K263" s="353"/>
      <c r="L263" s="353"/>
      <c r="S263" s="353"/>
    </row>
    <row r="264" spans="2:19" x14ac:dyDescent="0.2">
      <c r="B264" s="353"/>
      <c r="C264" s="353"/>
      <c r="D264" s="353"/>
      <c r="E264" s="353"/>
      <c r="F264" s="353"/>
      <c r="G264" s="353"/>
      <c r="H264" s="353"/>
      <c r="I264" s="353"/>
      <c r="J264" s="353"/>
      <c r="K264" s="353"/>
      <c r="L264" s="353"/>
      <c r="S264" s="353"/>
    </row>
    <row r="265" spans="2:19" x14ac:dyDescent="0.2">
      <c r="B265" s="353"/>
      <c r="C265" s="353"/>
      <c r="D265" s="353"/>
      <c r="E265" s="353"/>
      <c r="F265" s="353"/>
      <c r="G265" s="353"/>
      <c r="H265" s="353"/>
      <c r="I265" s="353"/>
      <c r="J265" s="353"/>
      <c r="K265" s="353"/>
      <c r="L265" s="353"/>
      <c r="S265" s="353"/>
    </row>
    <row r="266" spans="2:19" x14ac:dyDescent="0.2">
      <c r="B266" s="353"/>
      <c r="C266" s="353"/>
      <c r="D266" s="353"/>
      <c r="E266" s="353"/>
      <c r="F266" s="353"/>
      <c r="G266" s="353"/>
      <c r="H266" s="353"/>
      <c r="I266" s="353"/>
      <c r="J266" s="353"/>
      <c r="K266" s="353"/>
      <c r="L266" s="353"/>
      <c r="S266" s="353"/>
    </row>
    <row r="267" spans="2:19" x14ac:dyDescent="0.2">
      <c r="B267" s="353"/>
      <c r="C267" s="353"/>
      <c r="D267" s="353"/>
      <c r="E267" s="353"/>
      <c r="F267" s="353"/>
      <c r="G267" s="353"/>
      <c r="H267" s="353"/>
      <c r="I267" s="353"/>
      <c r="J267" s="353"/>
      <c r="K267" s="353"/>
      <c r="L267" s="353"/>
      <c r="S267" s="353"/>
    </row>
    <row r="268" spans="2:19" x14ac:dyDescent="0.2">
      <c r="B268" s="353"/>
      <c r="C268" s="353"/>
      <c r="D268" s="353"/>
      <c r="E268" s="353"/>
      <c r="F268" s="353"/>
      <c r="G268" s="353"/>
      <c r="H268" s="353"/>
      <c r="I268" s="353"/>
      <c r="J268" s="353"/>
      <c r="K268" s="353"/>
      <c r="L268" s="353"/>
      <c r="S268" s="353"/>
    </row>
    <row r="269" spans="2:19" x14ac:dyDescent="0.2">
      <c r="B269" s="353"/>
      <c r="C269" s="353"/>
      <c r="D269" s="353"/>
      <c r="E269" s="353"/>
      <c r="F269" s="353"/>
      <c r="G269" s="353"/>
      <c r="H269" s="353"/>
      <c r="I269" s="353"/>
      <c r="J269" s="353"/>
      <c r="K269" s="353"/>
      <c r="L269" s="353"/>
      <c r="S269" s="353"/>
    </row>
    <row r="270" spans="2:19" x14ac:dyDescent="0.2">
      <c r="B270" s="353"/>
      <c r="C270" s="353"/>
      <c r="D270" s="353"/>
      <c r="E270" s="353"/>
      <c r="F270" s="353"/>
      <c r="G270" s="353"/>
      <c r="H270" s="353"/>
      <c r="I270" s="353"/>
      <c r="J270" s="353"/>
      <c r="K270" s="353"/>
      <c r="L270" s="353"/>
      <c r="S270" s="353"/>
    </row>
    <row r="271" spans="2:19" x14ac:dyDescent="0.2">
      <c r="B271" s="353"/>
      <c r="C271" s="353"/>
      <c r="D271" s="353"/>
      <c r="E271" s="353"/>
      <c r="F271" s="353"/>
      <c r="G271" s="353"/>
      <c r="H271" s="353"/>
      <c r="I271" s="353"/>
      <c r="J271" s="353"/>
      <c r="K271" s="353"/>
      <c r="L271" s="353"/>
      <c r="S271" s="353"/>
    </row>
    <row r="272" spans="2:19" x14ac:dyDescent="0.2">
      <c r="B272" s="353"/>
      <c r="C272" s="353"/>
      <c r="D272" s="353"/>
      <c r="E272" s="353"/>
      <c r="F272" s="353"/>
      <c r="G272" s="353"/>
      <c r="H272" s="353"/>
      <c r="I272" s="353"/>
      <c r="J272" s="353"/>
      <c r="K272" s="353"/>
      <c r="L272" s="353"/>
      <c r="S272" s="353"/>
    </row>
    <row r="273" spans="2:19" x14ac:dyDescent="0.2">
      <c r="B273" s="353"/>
      <c r="C273" s="353"/>
      <c r="D273" s="353"/>
      <c r="E273" s="353"/>
      <c r="F273" s="353"/>
      <c r="G273" s="353"/>
      <c r="H273" s="353"/>
      <c r="I273" s="353"/>
      <c r="J273" s="353"/>
      <c r="K273" s="353"/>
      <c r="L273" s="353"/>
      <c r="S273" s="353"/>
    </row>
    <row r="274" spans="2:19" x14ac:dyDescent="0.2">
      <c r="B274" s="353"/>
      <c r="C274" s="353"/>
      <c r="D274" s="353"/>
      <c r="E274" s="353"/>
      <c r="F274" s="353"/>
      <c r="G274" s="353"/>
      <c r="H274" s="353"/>
      <c r="I274" s="353"/>
      <c r="J274" s="353"/>
      <c r="K274" s="353"/>
      <c r="L274" s="353"/>
      <c r="S274" s="353"/>
    </row>
    <row r="275" spans="2:19" x14ac:dyDescent="0.2">
      <c r="B275" s="353"/>
      <c r="C275" s="353"/>
      <c r="D275" s="353"/>
      <c r="E275" s="353"/>
      <c r="F275" s="353"/>
      <c r="G275" s="353"/>
      <c r="H275" s="353"/>
      <c r="I275" s="353"/>
      <c r="J275" s="353"/>
      <c r="K275" s="353"/>
      <c r="L275" s="353"/>
      <c r="S275" s="353"/>
    </row>
    <row r="276" spans="2:19" x14ac:dyDescent="0.2">
      <c r="B276" s="353"/>
      <c r="C276" s="353"/>
      <c r="D276" s="353"/>
      <c r="E276" s="353"/>
      <c r="F276" s="353"/>
      <c r="G276" s="353"/>
      <c r="H276" s="353"/>
      <c r="I276" s="353"/>
      <c r="J276" s="353"/>
      <c r="K276" s="353"/>
      <c r="L276" s="353"/>
      <c r="S276" s="353"/>
    </row>
    <row r="277" spans="2:19" x14ac:dyDescent="0.2">
      <c r="B277" s="353"/>
      <c r="C277" s="353"/>
      <c r="D277" s="353"/>
      <c r="E277" s="353"/>
      <c r="F277" s="353"/>
      <c r="G277" s="353"/>
      <c r="H277" s="353"/>
      <c r="I277" s="353"/>
      <c r="J277" s="353"/>
      <c r="K277" s="353"/>
      <c r="L277" s="353"/>
      <c r="S277" s="353"/>
    </row>
    <row r="278" spans="2:19" x14ac:dyDescent="0.2">
      <c r="B278" s="353"/>
      <c r="C278" s="353"/>
      <c r="D278" s="353"/>
      <c r="E278" s="353"/>
      <c r="F278" s="353"/>
      <c r="G278" s="353"/>
      <c r="H278" s="353"/>
      <c r="I278" s="353"/>
      <c r="J278" s="353"/>
      <c r="K278" s="353"/>
      <c r="L278" s="353"/>
      <c r="S278" s="353"/>
    </row>
    <row r="279" spans="2:19" x14ac:dyDescent="0.2">
      <c r="B279" s="353"/>
      <c r="C279" s="353"/>
      <c r="D279" s="353"/>
      <c r="E279" s="353"/>
      <c r="F279" s="353"/>
      <c r="G279" s="353"/>
      <c r="H279" s="353"/>
      <c r="I279" s="353"/>
      <c r="J279" s="353"/>
      <c r="K279" s="353"/>
      <c r="L279" s="353"/>
      <c r="S279" s="353"/>
    </row>
    <row r="280" spans="2:19" x14ac:dyDescent="0.2">
      <c r="B280" s="353"/>
      <c r="C280" s="353"/>
      <c r="D280" s="353"/>
      <c r="E280" s="353"/>
      <c r="F280" s="353"/>
      <c r="G280" s="353"/>
      <c r="H280" s="353"/>
      <c r="I280" s="353"/>
      <c r="J280" s="353"/>
      <c r="K280" s="353"/>
      <c r="L280" s="353"/>
      <c r="S280" s="353"/>
    </row>
    <row r="281" spans="2:19" x14ac:dyDescent="0.2">
      <c r="B281" s="353"/>
      <c r="C281" s="353"/>
      <c r="D281" s="353"/>
      <c r="E281" s="353"/>
      <c r="F281" s="353"/>
      <c r="G281" s="353"/>
      <c r="H281" s="353"/>
      <c r="I281" s="353"/>
      <c r="J281" s="353"/>
      <c r="K281" s="353"/>
      <c r="L281" s="353"/>
      <c r="S281" s="353"/>
    </row>
    <row r="282" spans="2:19" x14ac:dyDescent="0.2">
      <c r="B282" s="353"/>
      <c r="C282" s="353"/>
      <c r="D282" s="353"/>
      <c r="E282" s="353"/>
      <c r="F282" s="353"/>
      <c r="G282" s="353"/>
      <c r="H282" s="353"/>
      <c r="I282" s="353"/>
      <c r="J282" s="353"/>
      <c r="K282" s="353"/>
      <c r="L282" s="353"/>
      <c r="S282" s="353"/>
    </row>
    <row r="283" spans="2:19" x14ac:dyDescent="0.2">
      <c r="B283" s="353"/>
      <c r="C283" s="353"/>
      <c r="D283" s="353"/>
      <c r="E283" s="353"/>
      <c r="F283" s="353"/>
      <c r="G283" s="353"/>
      <c r="H283" s="353"/>
      <c r="I283" s="353"/>
      <c r="J283" s="353"/>
      <c r="K283" s="353"/>
      <c r="L283" s="353"/>
      <c r="S283" s="353"/>
    </row>
    <row r="284" spans="2:19" x14ac:dyDescent="0.2">
      <c r="B284" s="353"/>
      <c r="C284" s="353"/>
      <c r="D284" s="353"/>
      <c r="E284" s="353"/>
      <c r="F284" s="353"/>
      <c r="G284" s="353"/>
      <c r="H284" s="353"/>
      <c r="I284" s="353"/>
      <c r="J284" s="353"/>
      <c r="K284" s="353"/>
      <c r="L284" s="353"/>
      <c r="S284" s="353"/>
    </row>
    <row r="285" spans="2:19" x14ac:dyDescent="0.2">
      <c r="B285" s="353"/>
      <c r="C285" s="353"/>
      <c r="D285" s="353"/>
      <c r="E285" s="353"/>
      <c r="F285" s="353"/>
      <c r="G285" s="353"/>
      <c r="H285" s="353"/>
      <c r="I285" s="353"/>
      <c r="J285" s="353"/>
      <c r="K285" s="353"/>
      <c r="L285" s="353"/>
      <c r="S285" s="353"/>
    </row>
    <row r="286" spans="2:19" x14ac:dyDescent="0.2">
      <c r="B286" s="353"/>
      <c r="C286" s="353"/>
      <c r="D286" s="353"/>
      <c r="E286" s="353"/>
      <c r="F286" s="353"/>
      <c r="G286" s="353"/>
      <c r="H286" s="353"/>
      <c r="I286" s="353"/>
      <c r="J286" s="353"/>
      <c r="K286" s="353"/>
      <c r="L286" s="353"/>
      <c r="S286" s="353"/>
    </row>
    <row r="287" spans="2:19" x14ac:dyDescent="0.2">
      <c r="B287" s="353"/>
      <c r="C287" s="353"/>
      <c r="D287" s="353"/>
      <c r="E287" s="353"/>
      <c r="F287" s="353"/>
      <c r="G287" s="353"/>
      <c r="H287" s="353"/>
      <c r="I287" s="353"/>
      <c r="J287" s="353"/>
      <c r="K287" s="353"/>
      <c r="L287" s="353"/>
      <c r="S287" s="353"/>
    </row>
    <row r="288" spans="2:19" x14ac:dyDescent="0.2">
      <c r="B288" s="353"/>
      <c r="C288" s="353"/>
      <c r="D288" s="353"/>
      <c r="E288" s="353"/>
      <c r="F288" s="353"/>
      <c r="G288" s="353"/>
      <c r="H288" s="353"/>
      <c r="I288" s="353"/>
      <c r="J288" s="353"/>
      <c r="K288" s="353"/>
      <c r="L288" s="353"/>
      <c r="S288" s="353"/>
    </row>
    <row r="289" spans="2:19" x14ac:dyDescent="0.2">
      <c r="B289" s="353"/>
      <c r="C289" s="353"/>
      <c r="D289" s="353"/>
      <c r="E289" s="353"/>
      <c r="F289" s="353"/>
      <c r="G289" s="353"/>
      <c r="H289" s="353"/>
      <c r="I289" s="353"/>
      <c r="J289" s="353"/>
      <c r="K289" s="353"/>
      <c r="L289" s="353"/>
      <c r="S289" s="353"/>
    </row>
    <row r="290" spans="2:19" x14ac:dyDescent="0.2">
      <c r="B290" s="353"/>
      <c r="C290" s="353"/>
      <c r="D290" s="353"/>
      <c r="E290" s="353"/>
      <c r="F290" s="353"/>
      <c r="G290" s="353"/>
      <c r="H290" s="353"/>
      <c r="I290" s="353"/>
      <c r="J290" s="353"/>
      <c r="K290" s="353"/>
      <c r="L290" s="353"/>
      <c r="S290" s="353"/>
    </row>
    <row r="291" spans="2:19" x14ac:dyDescent="0.2">
      <c r="B291" s="353"/>
      <c r="C291" s="353"/>
      <c r="D291" s="353"/>
      <c r="E291" s="353"/>
      <c r="F291" s="353"/>
      <c r="G291" s="353"/>
      <c r="H291" s="353"/>
      <c r="I291" s="353"/>
      <c r="J291" s="353"/>
      <c r="K291" s="353"/>
      <c r="L291" s="353"/>
      <c r="S291" s="353"/>
    </row>
    <row r="292" spans="2:19" x14ac:dyDescent="0.2">
      <c r="B292" s="353"/>
      <c r="C292" s="353"/>
      <c r="D292" s="353"/>
      <c r="E292" s="353"/>
      <c r="F292" s="353"/>
      <c r="G292" s="353"/>
      <c r="H292" s="353"/>
      <c r="I292" s="353"/>
      <c r="J292" s="353"/>
      <c r="K292" s="353"/>
      <c r="L292" s="353"/>
      <c r="S292" s="353"/>
    </row>
    <row r="293" spans="2:19" x14ac:dyDescent="0.2">
      <c r="B293" s="353"/>
      <c r="C293" s="353"/>
      <c r="D293" s="353"/>
      <c r="E293" s="353"/>
      <c r="F293" s="353"/>
      <c r="G293" s="353"/>
      <c r="H293" s="353"/>
      <c r="I293" s="353"/>
      <c r="J293" s="353"/>
      <c r="K293" s="353"/>
      <c r="L293" s="353"/>
      <c r="S293" s="353"/>
    </row>
    <row r="294" spans="2:19" x14ac:dyDescent="0.2">
      <c r="B294" s="353"/>
      <c r="C294" s="353"/>
      <c r="D294" s="353"/>
      <c r="E294" s="353"/>
      <c r="F294" s="353"/>
      <c r="G294" s="353"/>
      <c r="H294" s="353"/>
      <c r="I294" s="353"/>
      <c r="J294" s="353"/>
      <c r="K294" s="353"/>
      <c r="L294" s="353"/>
      <c r="S294" s="353"/>
    </row>
    <row r="295" spans="2:19" x14ac:dyDescent="0.2">
      <c r="B295" s="353"/>
      <c r="C295" s="353"/>
      <c r="D295" s="353"/>
      <c r="E295" s="353"/>
      <c r="F295" s="353"/>
      <c r="G295" s="353"/>
      <c r="H295" s="353"/>
      <c r="I295" s="353"/>
      <c r="J295" s="353"/>
      <c r="K295" s="353"/>
      <c r="L295" s="353"/>
      <c r="S295" s="353"/>
    </row>
    <row r="296" spans="2:19" x14ac:dyDescent="0.2">
      <c r="B296" s="353"/>
      <c r="C296" s="353"/>
      <c r="D296" s="353"/>
      <c r="E296" s="353"/>
      <c r="F296" s="353"/>
      <c r="G296" s="353"/>
      <c r="H296" s="353"/>
      <c r="I296" s="353"/>
      <c r="J296" s="353"/>
      <c r="K296" s="353"/>
      <c r="L296" s="353"/>
      <c r="S296" s="353"/>
    </row>
    <row r="297" spans="2:19" x14ac:dyDescent="0.2">
      <c r="B297" s="353"/>
      <c r="C297" s="353"/>
      <c r="D297" s="353"/>
      <c r="E297" s="353"/>
      <c r="F297" s="353"/>
      <c r="G297" s="353"/>
      <c r="H297" s="353"/>
      <c r="I297" s="353"/>
      <c r="J297" s="353"/>
      <c r="K297" s="353"/>
      <c r="L297" s="353"/>
      <c r="S297" s="353"/>
    </row>
    <row r="298" spans="2:19" x14ac:dyDescent="0.2">
      <c r="B298" s="353"/>
      <c r="C298" s="353"/>
      <c r="D298" s="353"/>
      <c r="E298" s="353"/>
      <c r="F298" s="353"/>
      <c r="G298" s="353"/>
      <c r="H298" s="353"/>
      <c r="I298" s="353"/>
      <c r="J298" s="353"/>
      <c r="K298" s="353"/>
      <c r="L298" s="353"/>
      <c r="S298" s="353"/>
    </row>
    <row r="299" spans="2:19" x14ac:dyDescent="0.2">
      <c r="B299" s="353"/>
      <c r="C299" s="353"/>
      <c r="D299" s="353"/>
      <c r="E299" s="353"/>
      <c r="F299" s="353"/>
      <c r="G299" s="353"/>
      <c r="H299" s="353"/>
      <c r="I299" s="353"/>
      <c r="J299" s="353"/>
      <c r="K299" s="353"/>
      <c r="L299" s="353"/>
      <c r="S299" s="353"/>
    </row>
    <row r="300" spans="2:19" x14ac:dyDescent="0.2">
      <c r="B300" s="353"/>
      <c r="C300" s="353"/>
      <c r="D300" s="353"/>
      <c r="E300" s="353"/>
      <c r="F300" s="353"/>
      <c r="G300" s="353"/>
      <c r="H300" s="353"/>
      <c r="I300" s="353"/>
      <c r="J300" s="353"/>
      <c r="K300" s="353"/>
      <c r="L300" s="353"/>
      <c r="S300" s="353"/>
    </row>
    <row r="301" spans="2:19" x14ac:dyDescent="0.2">
      <c r="B301" s="353"/>
      <c r="C301" s="353"/>
      <c r="D301" s="353"/>
      <c r="E301" s="353"/>
      <c r="F301" s="353"/>
      <c r="G301" s="353"/>
      <c r="H301" s="353"/>
      <c r="I301" s="353"/>
      <c r="J301" s="353"/>
      <c r="K301" s="353"/>
      <c r="L301" s="353"/>
      <c r="S301" s="353"/>
    </row>
    <row r="302" spans="2:19" x14ac:dyDescent="0.2">
      <c r="B302" s="353"/>
      <c r="C302" s="353"/>
      <c r="D302" s="353"/>
      <c r="E302" s="353"/>
      <c r="F302" s="353"/>
      <c r="G302" s="353"/>
      <c r="H302" s="353"/>
      <c r="I302" s="353"/>
      <c r="J302" s="353"/>
      <c r="K302" s="353"/>
      <c r="L302" s="353"/>
      <c r="S302" s="353"/>
    </row>
    <row r="303" spans="2:19" x14ac:dyDescent="0.2">
      <c r="B303" s="353"/>
      <c r="C303" s="353"/>
      <c r="D303" s="353"/>
      <c r="E303" s="353"/>
      <c r="F303" s="353"/>
      <c r="G303" s="353"/>
      <c r="H303" s="353"/>
      <c r="I303" s="353"/>
      <c r="J303" s="353"/>
      <c r="K303" s="353"/>
      <c r="L303" s="353"/>
      <c r="S303" s="353"/>
    </row>
  </sheetData>
  <customSheetViews>
    <customSheetView guid="{F1F7BD3E-FC2C-462F-A022-5270024FE9F6}" showPageBreaks="1" hiddenColumns="1" view="pageBreakPreview">
      <selection activeCell="C10" sqref="C10:AF58"/>
      <pageMargins left="0.9" right="1.01" top="0.54" bottom="0.65" header="0.32" footer="0.25"/>
      <pageSetup scale="59" orientation="portrait" horizontalDpi="300" verticalDpi="300" r:id="rId1"/>
      <headerFooter alignWithMargins="0"/>
    </customSheetView>
    <customSheetView guid="{F4665436-DFC3-47B1-A482-DE3E62B43168}" showPageBreaks="1" printArea="1" hiddenColumns="1" view="pageBreakPreview" showRuler="0">
      <pane xSplit="7" ySplit="10" topLeftCell="I11" activePane="bottomRight" state="frozen"/>
      <selection pane="bottomRight" activeCell="K66" sqref="K66"/>
      <pageMargins left="0.9" right="1.01" top="0.54" bottom="0.65" header="0.32" footer="0.25"/>
      <pageSetup scale="72" orientation="portrait" horizontalDpi="300" verticalDpi="300" r:id="rId2"/>
      <headerFooter alignWithMargins="0"/>
    </customSheetView>
    <customSheetView guid="{2C045F60-6AB2-44F0-B91E-AB5C1A883BD2}" showPageBreaks="1" printArea="1" hiddenColumns="1" view="pageBreakPreview">
      <selection activeCell="AI12" sqref="AI11:AL47"/>
      <pageMargins left="0.9" right="1.01" top="0.54" bottom="0.65" header="0.32" footer="0.25"/>
      <pageSetup scale="59" orientation="portrait" horizontalDpi="300" verticalDpi="300" r:id="rId3"/>
      <headerFooter alignWithMargins="0"/>
    </customSheetView>
  </customSheetViews>
  <mergeCells count="1">
    <mergeCell ref="B58:S58"/>
  </mergeCells>
  <phoneticPr fontId="9" type="noConversion"/>
  <pageMargins left="0.9" right="1.01" top="0.54" bottom="0.65" header="0.32" footer="0.25"/>
  <pageSetup scale="59" orientation="portrait" horizontalDpi="300" verticalDpi="300" r:id="rId4"/>
  <headerFooter alignWithMargins="0"/>
  <ignoredErrors>
    <ignoredError sqref="S19 S31 S35 S43 T10 P10" formula="1"/>
  </ignoredErrors>
  <drawing r:id="rId5"/>
  <legacyDrawing r:id="rId6"/>
  <oleObjects>
    <mc:AlternateContent xmlns:mc="http://schemas.openxmlformats.org/markup-compatibility/2006">
      <mc:Choice Requires="x14">
        <oleObject progId="MSPhotoEd.3" shapeId="5121" r:id="rId7">
          <objectPr defaultSize="0" autoPict="0" r:id="rId8">
            <anchor moveWithCells="1" sizeWithCells="1">
              <from>
                <xdr:col>0</xdr:col>
                <xdr:colOff>9525</xdr:colOff>
                <xdr:row>0</xdr:row>
                <xdr:rowOff>0</xdr:rowOff>
              </from>
              <to>
                <xdr:col>1</xdr:col>
                <xdr:colOff>371475</xdr:colOff>
                <xdr:row>3</xdr:row>
                <xdr:rowOff>133350</xdr:rowOff>
              </to>
            </anchor>
          </objectPr>
        </oleObject>
      </mc:Choice>
      <mc:Fallback>
        <oleObject progId="MSPhotoEd.3" shapeId="5121" r:id="rId7"/>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2"/>
  <sheetViews>
    <sheetView workbookViewId="0">
      <selection activeCell="B1" sqref="B1"/>
    </sheetView>
  </sheetViews>
  <sheetFormatPr defaultRowHeight="12.75" outlineLevelRow="1" x14ac:dyDescent="0.2"/>
  <cols>
    <col min="3" max="3" width="5.28515625" customWidth="1"/>
    <col min="4" max="5" width="11.140625" customWidth="1"/>
    <col min="6" max="6" width="10.140625" customWidth="1"/>
    <col min="7" max="7" width="10.5703125" customWidth="1"/>
  </cols>
  <sheetData>
    <row r="1" spans="1:8" ht="15.75" x14ac:dyDescent="0.25">
      <c r="A1" s="10" t="e">
        <f>'10.04'!B7+0.01</f>
        <v>#VALUE!</v>
      </c>
      <c r="B1" s="11" t="s">
        <v>13</v>
      </c>
      <c r="C1" s="6"/>
      <c r="D1" s="6"/>
      <c r="E1" s="6"/>
      <c r="F1" s="6"/>
      <c r="G1" s="6"/>
      <c r="H1" s="6"/>
    </row>
    <row r="2" spans="1:8" ht="15.75" x14ac:dyDescent="0.25">
      <c r="A2" s="10"/>
      <c r="B2" s="11"/>
      <c r="C2" s="6"/>
      <c r="D2" s="6"/>
      <c r="E2" s="6"/>
      <c r="F2" s="6"/>
      <c r="G2" s="6"/>
      <c r="H2" s="6"/>
    </row>
    <row r="3" spans="1:8" ht="16.5" customHeight="1" outlineLevel="1" x14ac:dyDescent="0.25">
      <c r="A3" s="10"/>
      <c r="B3" s="46">
        <v>1992</v>
      </c>
      <c r="C3" s="45"/>
      <c r="D3" s="47" t="s">
        <v>14</v>
      </c>
      <c r="E3" s="47" t="s">
        <v>15</v>
      </c>
      <c r="F3" s="47" t="s">
        <v>16</v>
      </c>
      <c r="G3" s="47" t="s">
        <v>17</v>
      </c>
      <c r="H3" s="2" t="s">
        <v>18</v>
      </c>
    </row>
    <row r="4" spans="1:8" ht="12.75" customHeight="1" outlineLevel="1" x14ac:dyDescent="0.25">
      <c r="A4" s="10"/>
    </row>
    <row r="5" spans="1:8" ht="12.75" customHeight="1" outlineLevel="1" x14ac:dyDescent="0.25">
      <c r="A5" s="10"/>
      <c r="B5" s="44" t="s">
        <v>19</v>
      </c>
      <c r="D5" s="14">
        <v>1108</v>
      </c>
      <c r="E5" s="14">
        <v>1566</v>
      </c>
      <c r="F5" s="14">
        <v>929</v>
      </c>
      <c r="G5" s="14">
        <v>542</v>
      </c>
      <c r="H5" s="14">
        <f>SUM(D5:G5)</f>
        <v>4145</v>
      </c>
    </row>
    <row r="6" spans="1:8" ht="12.75" customHeight="1" outlineLevel="1" x14ac:dyDescent="0.25">
      <c r="A6" s="10"/>
      <c r="B6" t="s">
        <v>20</v>
      </c>
      <c r="D6" s="7">
        <v>555</v>
      </c>
      <c r="E6" s="7">
        <v>691</v>
      </c>
      <c r="F6" s="7">
        <v>440</v>
      </c>
      <c r="G6" s="7">
        <v>305</v>
      </c>
      <c r="H6" s="7">
        <f t="shared" ref="H6:H21" si="0">SUM(D6:G6)</f>
        <v>1991</v>
      </c>
    </row>
    <row r="7" spans="1:8" ht="12.75" customHeight="1" outlineLevel="1" x14ac:dyDescent="0.25">
      <c r="A7" s="10"/>
      <c r="B7" t="s">
        <v>21</v>
      </c>
      <c r="D7" s="7">
        <v>553</v>
      </c>
      <c r="E7" s="7">
        <v>875</v>
      </c>
      <c r="F7" s="7">
        <v>489</v>
      </c>
      <c r="G7" s="7">
        <v>237</v>
      </c>
      <c r="H7" s="7">
        <f t="shared" si="0"/>
        <v>2154</v>
      </c>
    </row>
    <row r="8" spans="1:8" ht="12.75" customHeight="1" outlineLevel="1" x14ac:dyDescent="0.25">
      <c r="A8" s="10"/>
      <c r="B8" s="44" t="s">
        <v>22</v>
      </c>
      <c r="D8" s="14">
        <v>869</v>
      </c>
      <c r="E8" s="14">
        <v>1420</v>
      </c>
      <c r="F8" s="14">
        <v>819</v>
      </c>
      <c r="G8" s="14">
        <v>608</v>
      </c>
      <c r="H8" s="14">
        <f t="shared" si="0"/>
        <v>3716</v>
      </c>
    </row>
    <row r="9" spans="1:8" ht="12.75" customHeight="1" outlineLevel="1" x14ac:dyDescent="0.25">
      <c r="A9" s="10"/>
      <c r="B9" t="s">
        <v>20</v>
      </c>
      <c r="D9" s="7">
        <v>434</v>
      </c>
      <c r="E9" s="7">
        <v>561</v>
      </c>
      <c r="F9" s="7">
        <v>381</v>
      </c>
      <c r="G9" s="7">
        <v>269</v>
      </c>
      <c r="H9" s="7">
        <f t="shared" si="0"/>
        <v>1645</v>
      </c>
    </row>
    <row r="10" spans="1:8" ht="12.75" customHeight="1" outlineLevel="1" x14ac:dyDescent="0.25">
      <c r="A10" s="10"/>
      <c r="B10" t="s">
        <v>21</v>
      </c>
      <c r="D10" s="7">
        <v>435</v>
      </c>
      <c r="E10" s="7">
        <v>859</v>
      </c>
      <c r="F10" s="7">
        <v>438</v>
      </c>
      <c r="G10" s="7">
        <v>339</v>
      </c>
      <c r="H10" s="7">
        <f t="shared" si="0"/>
        <v>2071</v>
      </c>
    </row>
    <row r="11" spans="1:8" ht="12.75" customHeight="1" outlineLevel="1" x14ac:dyDescent="0.25">
      <c r="A11" s="10"/>
      <c r="B11" s="44" t="s">
        <v>23</v>
      </c>
      <c r="D11" s="14">
        <v>299</v>
      </c>
      <c r="E11" s="14">
        <v>903</v>
      </c>
      <c r="F11" s="14">
        <v>645</v>
      </c>
      <c r="G11" s="14">
        <v>711</v>
      </c>
      <c r="H11" s="14">
        <f t="shared" si="0"/>
        <v>2558</v>
      </c>
    </row>
    <row r="12" spans="1:8" ht="12.75" customHeight="1" outlineLevel="1" x14ac:dyDescent="0.25">
      <c r="A12" s="10"/>
      <c r="B12" t="s">
        <v>20</v>
      </c>
      <c r="D12" s="7">
        <v>182</v>
      </c>
      <c r="E12" s="7">
        <v>418</v>
      </c>
      <c r="F12" s="7">
        <v>268</v>
      </c>
      <c r="G12" s="7">
        <v>406</v>
      </c>
      <c r="H12" s="7">
        <f t="shared" si="0"/>
        <v>1274</v>
      </c>
    </row>
    <row r="13" spans="1:8" ht="12.75" customHeight="1" outlineLevel="1" x14ac:dyDescent="0.25">
      <c r="A13" s="10"/>
      <c r="B13" t="s">
        <v>21</v>
      </c>
      <c r="D13" s="7">
        <v>117</v>
      </c>
      <c r="E13" s="7">
        <v>485</v>
      </c>
      <c r="F13" s="7">
        <v>377</v>
      </c>
      <c r="G13" s="7">
        <v>305</v>
      </c>
      <c r="H13" s="7">
        <f t="shared" si="0"/>
        <v>1284</v>
      </c>
    </row>
    <row r="14" spans="1:8" ht="12.75" customHeight="1" outlineLevel="1" x14ac:dyDescent="0.25">
      <c r="A14" s="10"/>
      <c r="B14" s="44" t="s">
        <v>24</v>
      </c>
      <c r="D14" s="14">
        <v>204</v>
      </c>
      <c r="E14" s="14">
        <v>879</v>
      </c>
      <c r="F14" s="14">
        <v>526</v>
      </c>
      <c r="G14" s="14">
        <v>646</v>
      </c>
      <c r="H14" s="14">
        <f t="shared" si="0"/>
        <v>2255</v>
      </c>
    </row>
    <row r="15" spans="1:8" ht="12.75" customHeight="1" outlineLevel="1" x14ac:dyDescent="0.25">
      <c r="A15" s="10"/>
      <c r="B15" t="s">
        <v>20</v>
      </c>
      <c r="D15" s="7">
        <v>78</v>
      </c>
      <c r="E15" s="7">
        <v>477</v>
      </c>
      <c r="F15" s="7">
        <v>240</v>
      </c>
      <c r="G15" s="7">
        <v>464</v>
      </c>
      <c r="H15" s="7">
        <f t="shared" si="0"/>
        <v>1259</v>
      </c>
    </row>
    <row r="16" spans="1:8" ht="12.75" customHeight="1" outlineLevel="1" x14ac:dyDescent="0.25">
      <c r="A16" s="10"/>
      <c r="B16" t="s">
        <v>21</v>
      </c>
      <c r="D16" s="7">
        <v>126</v>
      </c>
      <c r="E16" s="7">
        <v>401</v>
      </c>
      <c r="F16" s="7">
        <v>286</v>
      </c>
      <c r="G16" s="7">
        <v>182</v>
      </c>
      <c r="H16" s="7">
        <f t="shared" si="0"/>
        <v>995</v>
      </c>
    </row>
    <row r="17" spans="1:8" ht="12.75" customHeight="1" outlineLevel="1" x14ac:dyDescent="0.25">
      <c r="A17" s="10"/>
      <c r="B17" s="44" t="s">
        <v>25</v>
      </c>
      <c r="D17" s="14">
        <v>0</v>
      </c>
      <c r="E17" s="14">
        <v>469</v>
      </c>
      <c r="F17" s="14">
        <v>841</v>
      </c>
      <c r="G17" s="14">
        <v>1235</v>
      </c>
      <c r="H17" s="14">
        <f t="shared" si="0"/>
        <v>2545</v>
      </c>
    </row>
    <row r="18" spans="1:8" ht="12.75" customHeight="1" outlineLevel="1" x14ac:dyDescent="0.25">
      <c r="A18" s="10"/>
      <c r="B18" t="s">
        <v>20</v>
      </c>
      <c r="D18" s="7">
        <v>0</v>
      </c>
      <c r="E18" s="7">
        <v>325</v>
      </c>
      <c r="F18" s="7">
        <v>318</v>
      </c>
      <c r="G18" s="7">
        <v>759</v>
      </c>
      <c r="H18" s="7">
        <f t="shared" si="0"/>
        <v>1402</v>
      </c>
    </row>
    <row r="19" spans="1:8" ht="12.75" customHeight="1" outlineLevel="1" x14ac:dyDescent="0.25">
      <c r="A19" s="10"/>
      <c r="B19" t="s">
        <v>21</v>
      </c>
      <c r="D19" s="7">
        <v>0</v>
      </c>
      <c r="E19" s="7">
        <v>144</v>
      </c>
      <c r="F19" s="7">
        <v>523</v>
      </c>
      <c r="G19" s="7">
        <v>476</v>
      </c>
      <c r="H19" s="7">
        <f t="shared" si="0"/>
        <v>1143</v>
      </c>
    </row>
    <row r="20" spans="1:8" ht="12.75" customHeight="1" outlineLevel="1" x14ac:dyDescent="0.25">
      <c r="A20" s="10"/>
      <c r="D20" s="7"/>
      <c r="E20" s="7"/>
      <c r="F20" s="7"/>
      <c r="G20" s="7"/>
      <c r="H20" s="7"/>
    </row>
    <row r="21" spans="1:8" ht="12.75" customHeight="1" outlineLevel="1" x14ac:dyDescent="0.25">
      <c r="A21" s="10"/>
      <c r="B21" s="1" t="s">
        <v>18</v>
      </c>
      <c r="D21" s="14">
        <f>SUM(D5+D8+D11+D14+D17)</f>
        <v>2480</v>
      </c>
      <c r="E21" s="14">
        <f t="shared" ref="E21:G23" si="1">SUM(E5+E8+E11+E14+E17)</f>
        <v>5237</v>
      </c>
      <c r="F21" s="14">
        <f t="shared" si="1"/>
        <v>3760</v>
      </c>
      <c r="G21" s="14">
        <f t="shared" si="1"/>
        <v>3742</v>
      </c>
      <c r="H21" s="14">
        <f t="shared" si="0"/>
        <v>15219</v>
      </c>
    </row>
    <row r="22" spans="1:8" ht="12.75" customHeight="1" outlineLevel="1" x14ac:dyDescent="0.25">
      <c r="A22" s="10"/>
      <c r="B22" t="s">
        <v>20</v>
      </c>
      <c r="D22" s="7">
        <f>SUM(D6+D9+D12+D15+D18)</f>
        <v>1249</v>
      </c>
      <c r="E22" s="7">
        <f t="shared" si="1"/>
        <v>2472</v>
      </c>
      <c r="F22" s="7">
        <f t="shared" si="1"/>
        <v>1647</v>
      </c>
      <c r="G22" s="7">
        <f t="shared" si="1"/>
        <v>2203</v>
      </c>
      <c r="H22" s="7">
        <f>SUM(D22:G22)</f>
        <v>7571</v>
      </c>
    </row>
    <row r="23" spans="1:8" ht="12.75" customHeight="1" outlineLevel="1" x14ac:dyDescent="0.25">
      <c r="A23" s="10"/>
      <c r="B23" t="s">
        <v>21</v>
      </c>
      <c r="D23" s="7">
        <f>SUM(D7+D10+D13+D16+D19)</f>
        <v>1231</v>
      </c>
      <c r="E23" s="7">
        <f t="shared" si="1"/>
        <v>2764</v>
      </c>
      <c r="F23" s="7">
        <f t="shared" si="1"/>
        <v>2113</v>
      </c>
      <c r="G23" s="7">
        <f t="shared" si="1"/>
        <v>1539</v>
      </c>
      <c r="H23" s="7">
        <f>SUM(D23:G23)</f>
        <v>7647</v>
      </c>
    </row>
    <row r="24" spans="1:8" collapsed="1" x14ac:dyDescent="0.2"/>
    <row r="25" spans="1:8" ht="15" outlineLevel="1" x14ac:dyDescent="0.25">
      <c r="B25" s="46">
        <v>1993</v>
      </c>
      <c r="C25" s="45"/>
      <c r="D25" s="47" t="s">
        <v>14</v>
      </c>
      <c r="E25" s="47" t="s">
        <v>15</v>
      </c>
      <c r="F25" s="47" t="s">
        <v>16</v>
      </c>
      <c r="G25" s="47" t="s">
        <v>17</v>
      </c>
      <c r="H25" s="2" t="s">
        <v>18</v>
      </c>
    </row>
    <row r="26" spans="1:8" outlineLevel="1" x14ac:dyDescent="0.2"/>
    <row r="27" spans="1:8" outlineLevel="1" x14ac:dyDescent="0.2">
      <c r="B27" s="44" t="s">
        <v>19</v>
      </c>
      <c r="D27" s="14">
        <v>1082</v>
      </c>
      <c r="E27" s="14">
        <v>1484</v>
      </c>
      <c r="F27" s="14">
        <v>698</v>
      </c>
      <c r="G27" s="14">
        <v>639</v>
      </c>
      <c r="H27" s="14">
        <f>SUM(D27:G27)</f>
        <v>3903</v>
      </c>
    </row>
    <row r="28" spans="1:8" outlineLevel="1" x14ac:dyDescent="0.2">
      <c r="B28" t="s">
        <v>20</v>
      </c>
      <c r="D28" s="7">
        <v>489</v>
      </c>
      <c r="E28" s="7">
        <v>718</v>
      </c>
      <c r="F28" s="7">
        <v>159</v>
      </c>
      <c r="G28" s="7">
        <v>313</v>
      </c>
      <c r="H28" s="7">
        <f t="shared" ref="H28:H43" si="2">SUM(D28:G28)</f>
        <v>1679</v>
      </c>
    </row>
    <row r="29" spans="1:8" outlineLevel="1" x14ac:dyDescent="0.2">
      <c r="B29" t="s">
        <v>21</v>
      </c>
      <c r="D29" s="7">
        <v>593</v>
      </c>
      <c r="E29" s="7">
        <v>766</v>
      </c>
      <c r="F29" s="7">
        <v>539</v>
      </c>
      <c r="G29" s="7">
        <v>326</v>
      </c>
      <c r="H29" s="7">
        <f t="shared" si="2"/>
        <v>2224</v>
      </c>
    </row>
    <row r="30" spans="1:8" outlineLevel="1" x14ac:dyDescent="0.2">
      <c r="B30" s="44" t="s">
        <v>22</v>
      </c>
      <c r="D30" s="14">
        <v>807</v>
      </c>
      <c r="E30" s="14">
        <v>1649</v>
      </c>
      <c r="F30" s="14">
        <v>859</v>
      </c>
      <c r="G30" s="14">
        <v>670</v>
      </c>
      <c r="H30" s="14">
        <f t="shared" si="2"/>
        <v>3985</v>
      </c>
    </row>
    <row r="31" spans="1:8" outlineLevel="1" x14ac:dyDescent="0.2">
      <c r="B31" t="s">
        <v>20</v>
      </c>
      <c r="D31" s="7">
        <v>236</v>
      </c>
      <c r="E31" s="7">
        <v>674</v>
      </c>
      <c r="F31" s="7">
        <v>391</v>
      </c>
      <c r="G31" s="7">
        <v>337</v>
      </c>
      <c r="H31" s="7">
        <f t="shared" si="2"/>
        <v>1638</v>
      </c>
    </row>
    <row r="32" spans="1:8" outlineLevel="1" x14ac:dyDescent="0.2">
      <c r="B32" t="s">
        <v>21</v>
      </c>
      <c r="D32" s="7">
        <v>572</v>
      </c>
      <c r="E32" s="7">
        <v>975</v>
      </c>
      <c r="F32" s="7">
        <v>468</v>
      </c>
      <c r="G32" s="7">
        <v>333</v>
      </c>
      <c r="H32" s="7">
        <f t="shared" si="2"/>
        <v>2348</v>
      </c>
    </row>
    <row r="33" spans="2:8" outlineLevel="1" x14ac:dyDescent="0.2">
      <c r="B33" s="44" t="s">
        <v>23</v>
      </c>
      <c r="D33" s="14">
        <v>403</v>
      </c>
      <c r="E33" s="14">
        <v>1287</v>
      </c>
      <c r="F33" s="14">
        <v>657</v>
      </c>
      <c r="G33" s="14">
        <v>606</v>
      </c>
      <c r="H33" s="14">
        <f t="shared" si="2"/>
        <v>2953</v>
      </c>
    </row>
    <row r="34" spans="2:8" outlineLevel="1" x14ac:dyDescent="0.2">
      <c r="B34" t="s">
        <v>20</v>
      </c>
      <c r="D34" s="7">
        <v>182</v>
      </c>
      <c r="E34" s="7">
        <v>702</v>
      </c>
      <c r="F34" s="7">
        <v>318</v>
      </c>
      <c r="G34" s="7">
        <v>318</v>
      </c>
      <c r="H34" s="7">
        <f t="shared" si="2"/>
        <v>1520</v>
      </c>
    </row>
    <row r="35" spans="2:8" outlineLevel="1" x14ac:dyDescent="0.2">
      <c r="B35" t="s">
        <v>21</v>
      </c>
      <c r="D35" s="7">
        <v>221</v>
      </c>
      <c r="E35" s="7">
        <v>585</v>
      </c>
      <c r="F35" s="7">
        <v>339</v>
      </c>
      <c r="G35" s="7">
        <v>288</v>
      </c>
      <c r="H35" s="7">
        <f t="shared" si="2"/>
        <v>1433</v>
      </c>
    </row>
    <row r="36" spans="2:8" outlineLevel="1" x14ac:dyDescent="0.2">
      <c r="B36" s="44" t="s">
        <v>24</v>
      </c>
      <c r="D36" s="14">
        <v>158</v>
      </c>
      <c r="E36" s="14">
        <v>838</v>
      </c>
      <c r="F36" s="14">
        <v>572</v>
      </c>
      <c r="G36" s="14">
        <v>861</v>
      </c>
      <c r="H36" s="14">
        <f t="shared" si="2"/>
        <v>2429</v>
      </c>
    </row>
    <row r="37" spans="2:8" outlineLevel="1" x14ac:dyDescent="0.2">
      <c r="B37" t="s">
        <v>20</v>
      </c>
      <c r="D37" s="7">
        <v>106</v>
      </c>
      <c r="E37" s="7">
        <v>402</v>
      </c>
      <c r="F37" s="7">
        <v>297</v>
      </c>
      <c r="G37" s="7">
        <v>438</v>
      </c>
      <c r="H37" s="7">
        <f t="shared" si="2"/>
        <v>1243</v>
      </c>
    </row>
    <row r="38" spans="2:8" outlineLevel="1" x14ac:dyDescent="0.2">
      <c r="B38" t="s">
        <v>21</v>
      </c>
      <c r="D38" s="7">
        <v>52</v>
      </c>
      <c r="E38" s="7">
        <v>435</v>
      </c>
      <c r="F38" s="7">
        <v>275</v>
      </c>
      <c r="G38" s="7">
        <v>423</v>
      </c>
      <c r="H38" s="7">
        <f t="shared" si="2"/>
        <v>1185</v>
      </c>
    </row>
    <row r="39" spans="2:8" outlineLevel="1" x14ac:dyDescent="0.2">
      <c r="B39" s="44" t="s">
        <v>25</v>
      </c>
      <c r="D39" s="14">
        <v>0</v>
      </c>
      <c r="E39" s="14">
        <v>419</v>
      </c>
      <c r="F39" s="14">
        <v>1011</v>
      </c>
      <c r="G39" s="14">
        <v>1294</v>
      </c>
      <c r="H39" s="14">
        <f t="shared" si="2"/>
        <v>2724</v>
      </c>
    </row>
    <row r="40" spans="2:8" outlineLevel="1" x14ac:dyDescent="0.2">
      <c r="B40" t="s">
        <v>20</v>
      </c>
      <c r="D40" s="7">
        <v>0</v>
      </c>
      <c r="E40" s="7">
        <v>222</v>
      </c>
      <c r="F40" s="7">
        <v>628</v>
      </c>
      <c r="G40" s="7">
        <v>830</v>
      </c>
      <c r="H40" s="7">
        <f t="shared" si="2"/>
        <v>1680</v>
      </c>
    </row>
    <row r="41" spans="2:8" outlineLevel="1" x14ac:dyDescent="0.2">
      <c r="B41" t="s">
        <v>21</v>
      </c>
      <c r="D41" s="7">
        <v>0</v>
      </c>
      <c r="E41" s="7">
        <v>198</v>
      </c>
      <c r="F41" s="7">
        <v>383</v>
      </c>
      <c r="G41" s="7">
        <v>464</v>
      </c>
      <c r="H41" s="7">
        <f t="shared" si="2"/>
        <v>1045</v>
      </c>
    </row>
    <row r="42" spans="2:8" outlineLevel="1" x14ac:dyDescent="0.2">
      <c r="D42" s="7"/>
      <c r="E42" s="7"/>
      <c r="F42" s="7"/>
      <c r="G42" s="7"/>
      <c r="H42" s="7"/>
    </row>
    <row r="43" spans="2:8" outlineLevel="1" x14ac:dyDescent="0.2">
      <c r="B43" s="1" t="s">
        <v>18</v>
      </c>
      <c r="D43" s="14">
        <f>SUM(D27+D30+D33+D36+D39)</f>
        <v>2450</v>
      </c>
      <c r="E43" s="14">
        <f>SUM(E27+E30+E33+E36+E39)</f>
        <v>5677</v>
      </c>
      <c r="F43" s="14">
        <f>SUM(F27+F30+F33+F36+F39)</f>
        <v>3797</v>
      </c>
      <c r="G43" s="14">
        <f>SUM(G27+G30+G33+G36+G39)</f>
        <v>4070</v>
      </c>
      <c r="H43" s="14">
        <f t="shared" si="2"/>
        <v>15994</v>
      </c>
    </row>
    <row r="44" spans="2:8" outlineLevel="1" x14ac:dyDescent="0.2">
      <c r="B44" t="s">
        <v>20</v>
      </c>
      <c r="D44" s="7">
        <f t="shared" ref="D44:G45" si="3">SUM(D28+D31+D34+D37+D40)</f>
        <v>1013</v>
      </c>
      <c r="E44" s="7">
        <f t="shared" si="3"/>
        <v>2718</v>
      </c>
      <c r="F44" s="7">
        <f t="shared" si="3"/>
        <v>1793</v>
      </c>
      <c r="G44" s="7">
        <f t="shared" si="3"/>
        <v>2236</v>
      </c>
      <c r="H44" s="7">
        <f>SUM(D44:G44)</f>
        <v>7760</v>
      </c>
    </row>
    <row r="45" spans="2:8" outlineLevel="1" x14ac:dyDescent="0.2">
      <c r="B45" t="s">
        <v>21</v>
      </c>
      <c r="D45" s="7">
        <f t="shared" si="3"/>
        <v>1438</v>
      </c>
      <c r="E45" s="7">
        <f t="shared" si="3"/>
        <v>2959</v>
      </c>
      <c r="F45" s="7">
        <f t="shared" si="3"/>
        <v>2004</v>
      </c>
      <c r="G45" s="7">
        <f t="shared" si="3"/>
        <v>1834</v>
      </c>
      <c r="H45" s="7">
        <f>SUM(D45:G45)</f>
        <v>8235</v>
      </c>
    </row>
    <row r="46" spans="2:8" collapsed="1" x14ac:dyDescent="0.2"/>
    <row r="47" spans="2:8" s="25" customFormat="1" ht="15" outlineLevel="1" x14ac:dyDescent="0.25">
      <c r="B47" s="46">
        <v>1994</v>
      </c>
      <c r="C47" s="45"/>
      <c r="D47" s="47" t="s">
        <v>14</v>
      </c>
      <c r="E47" s="47" t="s">
        <v>15</v>
      </c>
      <c r="F47" s="47" t="s">
        <v>16</v>
      </c>
      <c r="G47" s="47" t="s">
        <v>17</v>
      </c>
      <c r="H47" s="2" t="s">
        <v>18</v>
      </c>
    </row>
    <row r="48" spans="2:8" outlineLevel="1" x14ac:dyDescent="0.2"/>
    <row r="49" spans="2:8" outlineLevel="1" x14ac:dyDescent="0.2">
      <c r="B49" s="44" t="s">
        <v>19</v>
      </c>
      <c r="D49" s="14">
        <v>1258</v>
      </c>
      <c r="E49" s="14">
        <v>1543</v>
      </c>
      <c r="F49" s="14">
        <v>767</v>
      </c>
      <c r="G49" s="14">
        <v>482</v>
      </c>
      <c r="H49" s="14">
        <f>SUM(D49:G49)</f>
        <v>4050</v>
      </c>
    </row>
    <row r="50" spans="2:8" outlineLevel="1" x14ac:dyDescent="0.2">
      <c r="B50" t="s">
        <v>20</v>
      </c>
      <c r="D50" s="7">
        <v>502</v>
      </c>
      <c r="E50" s="7">
        <v>766</v>
      </c>
      <c r="F50" s="7">
        <v>296</v>
      </c>
      <c r="G50" s="7">
        <v>266</v>
      </c>
      <c r="H50" s="49">
        <f>SUM(D50:G50)</f>
        <v>1830</v>
      </c>
    </row>
    <row r="51" spans="2:8" outlineLevel="1" x14ac:dyDescent="0.2">
      <c r="B51" t="s">
        <v>21</v>
      </c>
      <c r="D51" s="7">
        <v>756</v>
      </c>
      <c r="E51" s="7">
        <v>777</v>
      </c>
      <c r="F51" s="7">
        <v>471</v>
      </c>
      <c r="G51" s="7">
        <v>216</v>
      </c>
      <c r="H51" s="49">
        <f>SUM(D51:G51)</f>
        <v>2220</v>
      </c>
    </row>
    <row r="52" spans="2:8" outlineLevel="1" x14ac:dyDescent="0.2">
      <c r="B52" s="44" t="s">
        <v>22</v>
      </c>
      <c r="D52" s="14">
        <v>696</v>
      </c>
      <c r="E52" s="14">
        <v>1689</v>
      </c>
      <c r="F52" s="14">
        <v>1125</v>
      </c>
      <c r="G52" s="14">
        <v>469</v>
      </c>
      <c r="H52" s="14">
        <f>SUM(D52:G52)</f>
        <v>3979</v>
      </c>
    </row>
    <row r="53" spans="2:8" outlineLevel="1" x14ac:dyDescent="0.2">
      <c r="B53" t="s">
        <v>20</v>
      </c>
      <c r="D53" s="7">
        <v>266</v>
      </c>
      <c r="E53" s="7">
        <v>952</v>
      </c>
      <c r="F53" s="7">
        <v>532</v>
      </c>
      <c r="G53" s="7">
        <v>295</v>
      </c>
      <c r="H53" s="49">
        <f t="shared" ref="H53:H63" si="4">SUM(D53:G53)</f>
        <v>2045</v>
      </c>
    </row>
    <row r="54" spans="2:8" outlineLevel="1" x14ac:dyDescent="0.2">
      <c r="B54" t="s">
        <v>21</v>
      </c>
      <c r="D54" s="7">
        <v>430</v>
      </c>
      <c r="E54" s="7">
        <v>737</v>
      </c>
      <c r="F54" s="7">
        <v>593</v>
      </c>
      <c r="G54" s="7">
        <v>173</v>
      </c>
      <c r="H54" s="49">
        <f t="shared" si="4"/>
        <v>1933</v>
      </c>
    </row>
    <row r="55" spans="2:8" outlineLevel="1" x14ac:dyDescent="0.2">
      <c r="B55" s="44" t="s">
        <v>23</v>
      </c>
      <c r="D55" s="14">
        <v>492</v>
      </c>
      <c r="E55" s="14">
        <v>1261</v>
      </c>
      <c r="F55" s="14">
        <v>648</v>
      </c>
      <c r="G55" s="14">
        <v>593</v>
      </c>
      <c r="H55" s="14">
        <f t="shared" si="4"/>
        <v>2994</v>
      </c>
    </row>
    <row r="56" spans="2:8" outlineLevel="1" x14ac:dyDescent="0.2">
      <c r="B56" t="s">
        <v>20</v>
      </c>
      <c r="D56" s="7">
        <v>195</v>
      </c>
      <c r="E56" s="7">
        <v>574</v>
      </c>
      <c r="F56" s="7">
        <v>329</v>
      </c>
      <c r="G56" s="7">
        <v>297</v>
      </c>
      <c r="H56" s="49">
        <f t="shared" si="4"/>
        <v>1395</v>
      </c>
    </row>
    <row r="57" spans="2:8" outlineLevel="1" x14ac:dyDescent="0.2">
      <c r="B57" t="s">
        <v>21</v>
      </c>
      <c r="D57" s="7">
        <v>297</v>
      </c>
      <c r="E57" s="7">
        <v>687</v>
      </c>
      <c r="F57" s="7">
        <v>319</v>
      </c>
      <c r="G57" s="7">
        <v>296</v>
      </c>
      <c r="H57" s="49">
        <f t="shared" si="4"/>
        <v>1599</v>
      </c>
    </row>
    <row r="58" spans="2:8" outlineLevel="1" x14ac:dyDescent="0.2">
      <c r="B58" s="44" t="s">
        <v>24</v>
      </c>
      <c r="D58" s="14">
        <v>213</v>
      </c>
      <c r="E58" s="14">
        <v>900</v>
      </c>
      <c r="F58" s="14">
        <v>862</v>
      </c>
      <c r="G58" s="14">
        <v>837</v>
      </c>
      <c r="H58" s="14">
        <f t="shared" si="4"/>
        <v>2812</v>
      </c>
    </row>
    <row r="59" spans="2:8" outlineLevel="1" x14ac:dyDescent="0.2">
      <c r="B59" t="s">
        <v>20</v>
      </c>
      <c r="D59" s="7">
        <v>70</v>
      </c>
      <c r="E59" s="7">
        <v>441</v>
      </c>
      <c r="F59" s="7">
        <v>390</v>
      </c>
      <c r="G59" s="7">
        <v>356</v>
      </c>
      <c r="H59" s="49">
        <f t="shared" si="4"/>
        <v>1257</v>
      </c>
    </row>
    <row r="60" spans="2:8" outlineLevel="1" x14ac:dyDescent="0.2">
      <c r="B60" t="s">
        <v>21</v>
      </c>
      <c r="D60" s="7">
        <v>143</v>
      </c>
      <c r="E60" s="7">
        <v>459</v>
      </c>
      <c r="F60" s="7">
        <v>472</v>
      </c>
      <c r="G60" s="7">
        <v>481</v>
      </c>
      <c r="H60" s="49">
        <f t="shared" si="4"/>
        <v>1555</v>
      </c>
    </row>
    <row r="61" spans="2:8" outlineLevel="1" x14ac:dyDescent="0.2">
      <c r="B61" s="44" t="s">
        <v>25</v>
      </c>
      <c r="D61" s="14">
        <v>0</v>
      </c>
      <c r="E61" s="14">
        <v>492</v>
      </c>
      <c r="F61" s="14">
        <v>881</v>
      </c>
      <c r="G61" s="14">
        <v>1622</v>
      </c>
      <c r="H61" s="14">
        <f t="shared" si="4"/>
        <v>2995</v>
      </c>
    </row>
    <row r="62" spans="2:8" outlineLevel="1" x14ac:dyDescent="0.2">
      <c r="B62" t="s">
        <v>20</v>
      </c>
      <c r="D62" s="7">
        <v>0</v>
      </c>
      <c r="E62" s="7">
        <v>175</v>
      </c>
      <c r="F62" s="7">
        <v>460</v>
      </c>
      <c r="G62" s="7">
        <v>1164</v>
      </c>
      <c r="H62" s="49">
        <f t="shared" si="4"/>
        <v>1799</v>
      </c>
    </row>
    <row r="63" spans="2:8" outlineLevel="1" x14ac:dyDescent="0.2">
      <c r="B63" t="s">
        <v>21</v>
      </c>
      <c r="D63" s="7">
        <v>0</v>
      </c>
      <c r="E63" s="7">
        <v>317</v>
      </c>
      <c r="F63" s="7">
        <v>421</v>
      </c>
      <c r="G63" s="7">
        <v>458</v>
      </c>
      <c r="H63" s="49">
        <f t="shared" si="4"/>
        <v>1196</v>
      </c>
    </row>
    <row r="64" spans="2:8" outlineLevel="1" x14ac:dyDescent="0.2">
      <c r="D64" s="7"/>
      <c r="E64" s="7"/>
      <c r="F64" s="7"/>
      <c r="G64" s="7"/>
      <c r="H64" s="7"/>
    </row>
    <row r="65" spans="2:8" outlineLevel="1" x14ac:dyDescent="0.2">
      <c r="B65" s="1" t="s">
        <v>18</v>
      </c>
      <c r="D65" s="14">
        <f>SUM(D49+D52+D55+D58+D61)</f>
        <v>2659</v>
      </c>
      <c r="E65" s="14">
        <f t="shared" ref="E65:G67" si="5">SUM(E49+E52+E55+E58+E61)</f>
        <v>5885</v>
      </c>
      <c r="F65" s="14">
        <f t="shared" si="5"/>
        <v>4283</v>
      </c>
      <c r="G65" s="14">
        <f t="shared" si="5"/>
        <v>4003</v>
      </c>
      <c r="H65" s="14">
        <f>SUM(E65:G65)</f>
        <v>14171</v>
      </c>
    </row>
    <row r="66" spans="2:8" outlineLevel="1" x14ac:dyDescent="0.2">
      <c r="B66" t="s">
        <v>20</v>
      </c>
      <c r="D66" s="7">
        <f>SUM(D50+D53+D56+D59+D62)</f>
        <v>1033</v>
      </c>
      <c r="E66" s="7">
        <f t="shared" si="5"/>
        <v>2908</v>
      </c>
      <c r="F66" s="7">
        <f t="shared" si="5"/>
        <v>2007</v>
      </c>
      <c r="G66" s="7">
        <f t="shared" si="5"/>
        <v>2378</v>
      </c>
      <c r="H66" s="49">
        <f>SUM(E66:G66)</f>
        <v>7293</v>
      </c>
    </row>
    <row r="67" spans="2:8" outlineLevel="1" x14ac:dyDescent="0.2">
      <c r="B67" t="s">
        <v>21</v>
      </c>
      <c r="D67" s="7">
        <f>SUM(D51+D54+D57+D60+D63)</f>
        <v>1626</v>
      </c>
      <c r="E67" s="7">
        <f t="shared" si="5"/>
        <v>2977</v>
      </c>
      <c r="F67" s="7">
        <f t="shared" si="5"/>
        <v>2276</v>
      </c>
      <c r="G67" s="7">
        <f t="shared" si="5"/>
        <v>1624</v>
      </c>
      <c r="H67" s="49">
        <f>SUM(E67:G67)</f>
        <v>6877</v>
      </c>
    </row>
    <row r="68" spans="2:8" outlineLevel="1" x14ac:dyDescent="0.2"/>
    <row r="69" spans="2:8" collapsed="1" x14ac:dyDescent="0.2"/>
    <row r="70" spans="2:8" ht="15" x14ac:dyDescent="0.25">
      <c r="B70" s="46">
        <v>1995</v>
      </c>
      <c r="C70" s="45"/>
      <c r="D70" s="47" t="s">
        <v>14</v>
      </c>
      <c r="E70" s="47" t="s">
        <v>15</v>
      </c>
      <c r="F70" s="47" t="s">
        <v>16</v>
      </c>
      <c r="G70" s="47" t="s">
        <v>17</v>
      </c>
      <c r="H70" s="2" t="s">
        <v>18</v>
      </c>
    </row>
    <row r="72" spans="2:8" x14ac:dyDescent="0.2">
      <c r="B72" s="44" t="s">
        <v>19</v>
      </c>
      <c r="D72" s="14">
        <v>1650</v>
      </c>
      <c r="E72" s="14">
        <v>2010</v>
      </c>
      <c r="F72" s="14">
        <v>658</v>
      </c>
      <c r="G72" s="14">
        <v>618</v>
      </c>
      <c r="H72" s="14">
        <f>SUM(D72:G72)</f>
        <v>4936</v>
      </c>
    </row>
    <row r="73" spans="2:8" x14ac:dyDescent="0.2">
      <c r="B73" t="s">
        <v>20</v>
      </c>
      <c r="D73" s="7">
        <v>784</v>
      </c>
      <c r="E73" s="7">
        <v>948</v>
      </c>
      <c r="F73" s="7">
        <v>252</v>
      </c>
      <c r="G73" s="7">
        <v>222</v>
      </c>
      <c r="H73" s="49">
        <f t="shared" ref="H73:H88" si="6">SUM(D73:G73)</f>
        <v>2206</v>
      </c>
    </row>
    <row r="74" spans="2:8" x14ac:dyDescent="0.2">
      <c r="B74" t="s">
        <v>21</v>
      </c>
      <c r="D74" s="7">
        <v>866</v>
      </c>
      <c r="E74" s="7">
        <v>1062</v>
      </c>
      <c r="F74" s="7">
        <v>406</v>
      </c>
      <c r="G74" s="7">
        <v>396</v>
      </c>
      <c r="H74" s="49">
        <f t="shared" si="6"/>
        <v>2730</v>
      </c>
    </row>
    <row r="75" spans="2:8" x14ac:dyDescent="0.2">
      <c r="B75" s="44" t="s">
        <v>22</v>
      </c>
      <c r="D75" s="14">
        <v>708</v>
      </c>
      <c r="E75" s="14">
        <v>1884</v>
      </c>
      <c r="F75" s="14">
        <v>1204</v>
      </c>
      <c r="G75" s="14">
        <v>717</v>
      </c>
      <c r="H75" s="14">
        <f t="shared" si="6"/>
        <v>4513</v>
      </c>
    </row>
    <row r="76" spans="2:8" x14ac:dyDescent="0.2">
      <c r="B76" t="s">
        <v>20</v>
      </c>
      <c r="D76" s="7">
        <v>332</v>
      </c>
      <c r="E76" s="7">
        <v>840</v>
      </c>
      <c r="F76" s="7">
        <v>447</v>
      </c>
      <c r="G76" s="7">
        <v>301</v>
      </c>
      <c r="H76" s="49">
        <f t="shared" si="6"/>
        <v>1920</v>
      </c>
    </row>
    <row r="77" spans="2:8" x14ac:dyDescent="0.2">
      <c r="B77" t="s">
        <v>21</v>
      </c>
      <c r="D77" s="7">
        <v>376</v>
      </c>
      <c r="E77" s="7">
        <v>1044</v>
      </c>
      <c r="F77" s="7">
        <v>757</v>
      </c>
      <c r="G77" s="7">
        <v>416</v>
      </c>
      <c r="H77" s="49">
        <f t="shared" si="6"/>
        <v>2593</v>
      </c>
    </row>
    <row r="78" spans="2:8" x14ac:dyDescent="0.2">
      <c r="B78" s="44" t="s">
        <v>23</v>
      </c>
      <c r="D78" s="14">
        <v>332</v>
      </c>
      <c r="E78" s="14">
        <v>1006</v>
      </c>
      <c r="F78" s="14">
        <v>1050</v>
      </c>
      <c r="G78" s="14">
        <v>738</v>
      </c>
      <c r="H78" s="14">
        <f t="shared" si="6"/>
        <v>3126</v>
      </c>
    </row>
    <row r="79" spans="2:8" x14ac:dyDescent="0.2">
      <c r="B79" t="s">
        <v>20</v>
      </c>
      <c r="D79" s="7">
        <v>168</v>
      </c>
      <c r="E79" s="7">
        <v>396</v>
      </c>
      <c r="F79" s="7">
        <v>497</v>
      </c>
      <c r="G79" s="7">
        <v>428</v>
      </c>
      <c r="H79" s="49">
        <f t="shared" si="6"/>
        <v>1489</v>
      </c>
    </row>
    <row r="80" spans="2:8" x14ac:dyDescent="0.2">
      <c r="B80" t="s">
        <v>21</v>
      </c>
      <c r="D80" s="7">
        <v>164</v>
      </c>
      <c r="E80" s="7">
        <v>610</v>
      </c>
      <c r="F80" s="7">
        <v>553</v>
      </c>
      <c r="G80" s="7">
        <v>310</v>
      </c>
      <c r="H80" s="49">
        <f t="shared" si="6"/>
        <v>1637</v>
      </c>
    </row>
    <row r="81" spans="2:8" x14ac:dyDescent="0.2">
      <c r="B81" s="44" t="s">
        <v>24</v>
      </c>
      <c r="D81" s="14">
        <v>184</v>
      </c>
      <c r="E81" s="14">
        <v>802</v>
      </c>
      <c r="F81" s="14">
        <v>1203</v>
      </c>
      <c r="G81" s="14">
        <v>792</v>
      </c>
      <c r="H81" s="14">
        <f t="shared" si="6"/>
        <v>2981</v>
      </c>
    </row>
    <row r="82" spans="2:8" x14ac:dyDescent="0.2">
      <c r="B82" t="s">
        <v>20</v>
      </c>
      <c r="D82" s="7">
        <v>127</v>
      </c>
      <c r="E82" s="7">
        <v>517</v>
      </c>
      <c r="F82" s="7">
        <v>500</v>
      </c>
      <c r="G82" s="7">
        <v>401</v>
      </c>
      <c r="H82" s="49">
        <f t="shared" si="6"/>
        <v>1545</v>
      </c>
    </row>
    <row r="83" spans="2:8" x14ac:dyDescent="0.2">
      <c r="B83" t="s">
        <v>21</v>
      </c>
      <c r="D83" s="7">
        <v>57</v>
      </c>
      <c r="E83" s="7">
        <v>284</v>
      </c>
      <c r="F83" s="7">
        <v>704</v>
      </c>
      <c r="G83" s="7">
        <v>391</v>
      </c>
      <c r="H83" s="49">
        <f t="shared" si="6"/>
        <v>1436</v>
      </c>
    </row>
    <row r="84" spans="2:8" x14ac:dyDescent="0.2">
      <c r="B84" s="44" t="s">
        <v>25</v>
      </c>
      <c r="D84" s="14">
        <v>0</v>
      </c>
      <c r="E84" s="14">
        <v>444</v>
      </c>
      <c r="F84" s="14">
        <v>1239</v>
      </c>
      <c r="G84" s="14">
        <v>1605</v>
      </c>
      <c r="H84" s="14">
        <f t="shared" si="6"/>
        <v>3288</v>
      </c>
    </row>
    <row r="85" spans="2:8" x14ac:dyDescent="0.2">
      <c r="B85" t="s">
        <v>20</v>
      </c>
      <c r="D85" s="7">
        <v>0</v>
      </c>
      <c r="E85" s="7">
        <v>217</v>
      </c>
      <c r="F85" s="7">
        <v>645</v>
      </c>
      <c r="G85" s="7">
        <v>910</v>
      </c>
      <c r="H85" s="49">
        <f t="shared" si="6"/>
        <v>1772</v>
      </c>
    </row>
    <row r="86" spans="2:8" x14ac:dyDescent="0.2">
      <c r="B86" t="s">
        <v>21</v>
      </c>
      <c r="D86" s="7">
        <v>0</v>
      </c>
      <c r="E86" s="7">
        <v>227</v>
      </c>
      <c r="F86" s="7">
        <v>594</v>
      </c>
      <c r="G86" s="7">
        <v>694</v>
      </c>
      <c r="H86" s="49">
        <f t="shared" si="6"/>
        <v>1515</v>
      </c>
    </row>
    <row r="87" spans="2:8" x14ac:dyDescent="0.2">
      <c r="D87" s="48"/>
      <c r="E87" s="48"/>
      <c r="F87" s="48"/>
      <c r="G87" s="48"/>
      <c r="H87" s="14"/>
    </row>
    <row r="88" spans="2:8" x14ac:dyDescent="0.2">
      <c r="B88" s="1" t="s">
        <v>18</v>
      </c>
      <c r="D88" s="14">
        <f>SUM(D72+D75+D78+D81+D84)</f>
        <v>2874</v>
      </c>
      <c r="E88" s="14">
        <f t="shared" ref="E88:G90" si="7">SUM(E72+E75+E78+E81+E84)</f>
        <v>6146</v>
      </c>
      <c r="F88" s="14">
        <f t="shared" si="7"/>
        <v>5354</v>
      </c>
      <c r="G88" s="14">
        <f t="shared" si="7"/>
        <v>4470</v>
      </c>
      <c r="H88" s="14">
        <f t="shared" si="6"/>
        <v>18844</v>
      </c>
    </row>
    <row r="89" spans="2:8" x14ac:dyDescent="0.2">
      <c r="B89" t="s">
        <v>20</v>
      </c>
      <c r="D89" s="49">
        <f>SUM(D73+D76+D79+D82+D85)</f>
        <v>1411</v>
      </c>
      <c r="E89" s="49">
        <f t="shared" si="7"/>
        <v>2918</v>
      </c>
      <c r="F89" s="49">
        <f t="shared" si="7"/>
        <v>2341</v>
      </c>
      <c r="G89" s="49">
        <f t="shared" si="7"/>
        <v>2262</v>
      </c>
      <c r="H89" s="49">
        <f>SUM(D89:G89)</f>
        <v>8932</v>
      </c>
    </row>
    <row r="90" spans="2:8" x14ac:dyDescent="0.2">
      <c r="B90" t="s">
        <v>21</v>
      </c>
      <c r="D90" s="49">
        <f>SUM(D74+D77+D80+D83+D86)</f>
        <v>1463</v>
      </c>
      <c r="E90" s="49">
        <f t="shared" si="7"/>
        <v>3227</v>
      </c>
      <c r="F90" s="49">
        <f t="shared" si="7"/>
        <v>3014</v>
      </c>
      <c r="G90" s="49">
        <f t="shared" si="7"/>
        <v>2207</v>
      </c>
      <c r="H90" s="49">
        <f>SUM(D90:G90)</f>
        <v>9911</v>
      </c>
    </row>
    <row r="92" spans="2:8" ht="15" x14ac:dyDescent="0.25">
      <c r="B92" s="46">
        <v>1996</v>
      </c>
      <c r="C92" s="45"/>
      <c r="D92" s="47" t="s">
        <v>14</v>
      </c>
      <c r="E92" s="47" t="s">
        <v>15</v>
      </c>
      <c r="F92" s="47" t="s">
        <v>16</v>
      </c>
      <c r="G92" s="47" t="s">
        <v>17</v>
      </c>
      <c r="H92" s="2" t="s">
        <v>18</v>
      </c>
    </row>
    <row r="94" spans="2:8" x14ac:dyDescent="0.2">
      <c r="B94" s="44" t="s">
        <v>19</v>
      </c>
      <c r="D94" s="14">
        <v>1340</v>
      </c>
      <c r="E94" s="14">
        <v>1646</v>
      </c>
      <c r="F94" s="14">
        <v>1042</v>
      </c>
      <c r="G94" s="14">
        <v>764</v>
      </c>
      <c r="H94" s="14">
        <f>SUM(D94:G94)</f>
        <v>4792</v>
      </c>
    </row>
    <row r="95" spans="2:8" x14ac:dyDescent="0.2">
      <c r="B95" t="s">
        <v>20</v>
      </c>
      <c r="D95" s="7">
        <v>584</v>
      </c>
      <c r="E95" s="7">
        <v>868</v>
      </c>
      <c r="F95" s="7">
        <v>487</v>
      </c>
      <c r="G95" s="7">
        <v>394</v>
      </c>
      <c r="H95" s="49">
        <f t="shared" ref="H95:H110" si="8">SUM(D95:G95)</f>
        <v>2333</v>
      </c>
    </row>
    <row r="96" spans="2:8" x14ac:dyDescent="0.2">
      <c r="B96" t="s">
        <v>21</v>
      </c>
      <c r="D96" s="7">
        <v>756</v>
      </c>
      <c r="E96" s="7">
        <v>777</v>
      </c>
      <c r="F96" s="7">
        <v>555</v>
      </c>
      <c r="G96" s="7">
        <v>370</v>
      </c>
      <c r="H96" s="49">
        <f t="shared" si="8"/>
        <v>2458</v>
      </c>
    </row>
    <row r="97" spans="2:8" x14ac:dyDescent="0.2">
      <c r="B97" s="44" t="s">
        <v>22</v>
      </c>
      <c r="D97" s="14">
        <v>887</v>
      </c>
      <c r="E97" s="14">
        <v>1903</v>
      </c>
      <c r="F97" s="14">
        <v>1159</v>
      </c>
      <c r="G97" s="14">
        <v>703</v>
      </c>
      <c r="H97" s="14">
        <f t="shared" si="8"/>
        <v>4652</v>
      </c>
    </row>
    <row r="98" spans="2:8" x14ac:dyDescent="0.2">
      <c r="B98" t="s">
        <v>20</v>
      </c>
      <c r="D98" s="7">
        <v>345</v>
      </c>
      <c r="E98" s="7">
        <v>916</v>
      </c>
      <c r="F98" s="7">
        <v>466</v>
      </c>
      <c r="G98" s="7">
        <v>350</v>
      </c>
      <c r="H98" s="49">
        <f t="shared" si="8"/>
        <v>2077</v>
      </c>
    </row>
    <row r="99" spans="2:8" x14ac:dyDescent="0.2">
      <c r="B99" t="s">
        <v>21</v>
      </c>
      <c r="D99" s="7">
        <v>542</v>
      </c>
      <c r="E99" s="7">
        <v>987</v>
      </c>
      <c r="F99" s="7">
        <v>694</v>
      </c>
      <c r="G99" s="7">
        <v>353</v>
      </c>
      <c r="H99" s="49">
        <f t="shared" si="8"/>
        <v>2576</v>
      </c>
    </row>
    <row r="100" spans="2:8" x14ac:dyDescent="0.2">
      <c r="B100" s="44" t="s">
        <v>23</v>
      </c>
      <c r="D100" s="14">
        <v>185</v>
      </c>
      <c r="E100" s="14">
        <v>1072</v>
      </c>
      <c r="F100" s="14">
        <v>1064</v>
      </c>
      <c r="G100" s="14">
        <v>615</v>
      </c>
      <c r="H100" s="14">
        <f t="shared" si="8"/>
        <v>2936</v>
      </c>
    </row>
    <row r="101" spans="2:8" x14ac:dyDescent="0.2">
      <c r="B101" t="s">
        <v>20</v>
      </c>
      <c r="D101" s="7">
        <v>143</v>
      </c>
      <c r="E101" s="7">
        <v>514</v>
      </c>
      <c r="F101" s="7">
        <v>424</v>
      </c>
      <c r="G101" s="7">
        <v>294</v>
      </c>
      <c r="H101" s="49">
        <f t="shared" si="8"/>
        <v>1375</v>
      </c>
    </row>
    <row r="102" spans="2:8" x14ac:dyDescent="0.2">
      <c r="B102" t="s">
        <v>21</v>
      </c>
      <c r="D102" s="7">
        <v>42</v>
      </c>
      <c r="E102" s="7">
        <v>558</v>
      </c>
      <c r="F102" s="7">
        <v>640</v>
      </c>
      <c r="G102" s="7">
        <v>321</v>
      </c>
      <c r="H102" s="49">
        <f t="shared" si="8"/>
        <v>1561</v>
      </c>
    </row>
    <row r="103" spans="2:8" x14ac:dyDescent="0.2">
      <c r="B103" s="44" t="s">
        <v>24</v>
      </c>
      <c r="D103" s="14">
        <v>116</v>
      </c>
      <c r="E103" s="14">
        <v>1036</v>
      </c>
      <c r="F103" s="14">
        <v>1184</v>
      </c>
      <c r="G103" s="14">
        <v>1071</v>
      </c>
      <c r="H103" s="14">
        <f t="shared" si="8"/>
        <v>3407</v>
      </c>
    </row>
    <row r="104" spans="2:8" x14ac:dyDescent="0.2">
      <c r="B104" t="s">
        <v>20</v>
      </c>
      <c r="D104" s="7">
        <v>64</v>
      </c>
      <c r="E104" s="7">
        <v>511</v>
      </c>
      <c r="F104" s="7">
        <v>573</v>
      </c>
      <c r="G104" s="7">
        <v>721</v>
      </c>
      <c r="H104" s="49">
        <f t="shared" si="8"/>
        <v>1869</v>
      </c>
    </row>
    <row r="105" spans="2:8" x14ac:dyDescent="0.2">
      <c r="B105" t="s">
        <v>21</v>
      </c>
      <c r="D105" s="7">
        <v>52</v>
      </c>
      <c r="E105" s="7">
        <v>525</v>
      </c>
      <c r="F105" s="7">
        <v>611</v>
      </c>
      <c r="G105" s="7">
        <v>349</v>
      </c>
      <c r="H105" s="49">
        <f t="shared" si="8"/>
        <v>1537</v>
      </c>
    </row>
    <row r="106" spans="2:8" x14ac:dyDescent="0.2">
      <c r="B106" s="44" t="s">
        <v>25</v>
      </c>
      <c r="D106" s="14">
        <v>0</v>
      </c>
      <c r="E106" s="14">
        <v>508</v>
      </c>
      <c r="F106" s="14">
        <v>1106</v>
      </c>
      <c r="G106" s="14">
        <v>1970</v>
      </c>
      <c r="H106" s="14">
        <f t="shared" si="8"/>
        <v>3584</v>
      </c>
    </row>
    <row r="107" spans="2:8" x14ac:dyDescent="0.2">
      <c r="B107" t="s">
        <v>20</v>
      </c>
      <c r="D107" s="7">
        <v>0</v>
      </c>
      <c r="E107" s="7">
        <v>255</v>
      </c>
      <c r="F107" s="7">
        <v>608</v>
      </c>
      <c r="G107" s="7">
        <v>1167</v>
      </c>
      <c r="H107" s="49">
        <f t="shared" si="8"/>
        <v>2030</v>
      </c>
    </row>
    <row r="108" spans="2:8" x14ac:dyDescent="0.2">
      <c r="B108" t="s">
        <v>21</v>
      </c>
      <c r="D108" s="7">
        <v>0</v>
      </c>
      <c r="E108" s="7">
        <v>252</v>
      </c>
      <c r="F108" s="7">
        <v>499</v>
      </c>
      <c r="G108" s="7">
        <v>803</v>
      </c>
      <c r="H108" s="49">
        <f t="shared" si="8"/>
        <v>1554</v>
      </c>
    </row>
    <row r="109" spans="2:8" x14ac:dyDescent="0.2">
      <c r="D109" s="48"/>
      <c r="E109" s="48"/>
      <c r="F109" s="48"/>
      <c r="G109" s="48"/>
      <c r="H109" s="14"/>
    </row>
    <row r="110" spans="2:8" x14ac:dyDescent="0.2">
      <c r="B110" s="1" t="s">
        <v>18</v>
      </c>
      <c r="D110" s="14">
        <f t="shared" ref="D110:G112" si="9">SUM(D94+D97+D100+D103+D106)</f>
        <v>2528</v>
      </c>
      <c r="E110" s="14">
        <f t="shared" si="9"/>
        <v>6165</v>
      </c>
      <c r="F110" s="14">
        <f t="shared" si="9"/>
        <v>5555</v>
      </c>
      <c r="G110" s="14">
        <f t="shared" si="9"/>
        <v>5123</v>
      </c>
      <c r="H110" s="14">
        <f t="shared" si="8"/>
        <v>19371</v>
      </c>
    </row>
    <row r="111" spans="2:8" x14ac:dyDescent="0.2">
      <c r="B111" t="s">
        <v>20</v>
      </c>
      <c r="D111" s="49">
        <f t="shared" si="9"/>
        <v>1136</v>
      </c>
      <c r="E111" s="49">
        <f t="shared" si="9"/>
        <v>3064</v>
      </c>
      <c r="F111" s="49">
        <f t="shared" si="9"/>
        <v>2558</v>
      </c>
      <c r="G111" s="49">
        <f t="shared" si="9"/>
        <v>2926</v>
      </c>
      <c r="H111" s="49">
        <f>SUM(D111:G111)</f>
        <v>9684</v>
      </c>
    </row>
    <row r="112" spans="2:8" x14ac:dyDescent="0.2">
      <c r="B112" t="s">
        <v>21</v>
      </c>
      <c r="D112" s="49">
        <f t="shared" si="9"/>
        <v>1392</v>
      </c>
      <c r="E112" s="49">
        <f t="shared" si="9"/>
        <v>3099</v>
      </c>
      <c r="F112" s="49">
        <f t="shared" si="9"/>
        <v>2999</v>
      </c>
      <c r="G112" s="49">
        <f t="shared" si="9"/>
        <v>2196</v>
      </c>
      <c r="H112" s="49">
        <f>SUM(D112:G112)</f>
        <v>9686</v>
      </c>
    </row>
  </sheetData>
  <customSheetViews>
    <customSheetView guid="{F1F7BD3E-FC2C-462F-A022-5270024FE9F6}" state="hidden">
      <selection activeCell="B1" sqref="B1"/>
      <pageMargins left="0.75" right="0.75" top="1" bottom="1" header="0.5" footer="0.5"/>
      <pageSetup orientation="portrait" r:id="rId1"/>
      <headerFooter alignWithMargins="0"/>
    </customSheetView>
    <customSheetView guid="{F4665436-DFC3-47B1-A482-DE3E62B43168}" hiddenRows="1" state="hidden" showRuler="0">
      <selection activeCell="B1" sqref="B1"/>
      <pageMargins left="0.75" right="0.75" top="1" bottom="1" header="0.5" footer="0.5"/>
      <pageSetup orientation="portrait" r:id="rId2"/>
      <headerFooter alignWithMargins="0"/>
    </customSheetView>
    <customSheetView guid="{2C045F60-6AB2-44F0-B91E-AB5C1A883BD2}" hiddenRows="1" state="hidden">
      <selection activeCell="B1" sqref="B1"/>
      <pageMargins left="0.75" right="0.75" top="1" bottom="1" header="0.5" footer="0.5"/>
      <pageSetup orientation="portrait" r:id="rId3"/>
      <headerFooter alignWithMargins="0"/>
    </customSheetView>
  </customSheetViews>
  <phoneticPr fontId="9" type="noConversion"/>
  <pageMargins left="0.75" right="0.75" top="1" bottom="1" header="0.5" footer="0.5"/>
  <pageSetup orientation="portrait" r:id="rId4"/>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5</vt:i4>
      </vt:variant>
    </vt:vector>
  </HeadingPairs>
  <TitlesOfParts>
    <vt:vector size="28" baseType="lpstr">
      <vt:lpstr>.05b (2)</vt:lpstr>
      <vt:lpstr>.0</vt:lpstr>
      <vt:lpstr>Notes</vt:lpstr>
      <vt:lpstr>10.01a</vt:lpstr>
      <vt:lpstr>10.01b</vt:lpstr>
      <vt:lpstr>10.01c</vt:lpstr>
      <vt:lpstr>10.02</vt:lpstr>
      <vt:lpstr>10.03a</vt:lpstr>
      <vt:lpstr>.04</vt:lpstr>
      <vt:lpstr>.05</vt:lpstr>
      <vt:lpstr>10.03b</vt:lpstr>
      <vt:lpstr>10.04</vt:lpstr>
      <vt:lpstr>h.05</vt:lpstr>
      <vt:lpstr>hc4.01&amp;4.02</vt:lpstr>
      <vt:lpstr>10.05a</vt:lpstr>
      <vt:lpstr>10.05b</vt:lpstr>
      <vt:lpstr>10.05c</vt:lpstr>
      <vt:lpstr>.06a</vt:lpstr>
      <vt:lpstr>.06b</vt:lpstr>
      <vt:lpstr>10.06a</vt:lpstr>
      <vt:lpstr>10.06b</vt:lpstr>
      <vt:lpstr>10.06c</vt:lpstr>
      <vt:lpstr>10.06 d &amp; e</vt:lpstr>
      <vt:lpstr>'10.01a'!Print_Area</vt:lpstr>
      <vt:lpstr>'10.01b'!Print_Area</vt:lpstr>
      <vt:lpstr>'10.02'!Print_Area</vt:lpstr>
      <vt:lpstr>'10.05c'!Print_Area</vt:lpstr>
      <vt:lpstr>'10.06 d &amp; e'!Print_Area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Compendium of Statistics</dc:title>
  <dc:subject>Employment</dc:subject>
  <dc:creator>Economics &amp; Statistics Office</dc:creator>
  <cp:lastModifiedBy>Administrator</cp:lastModifiedBy>
  <cp:lastPrinted>2017-06-12T16:32:16Z</cp:lastPrinted>
  <dcterms:created xsi:type="dcterms:W3CDTF">2002-08-30T18:40:44Z</dcterms:created>
  <dcterms:modified xsi:type="dcterms:W3CDTF">2017-10-18T18:25:13Z</dcterms:modified>
</cp:coreProperties>
</file>