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2120" windowHeight="8010"/>
  </bookViews>
  <sheets>
    <sheet name="13.01" sheetId="5" r:id="rId1"/>
    <sheet name="13.02" sheetId="2" r:id="rId2"/>
    <sheet name="13.03" sheetId="4" r:id="rId3"/>
  </sheets>
  <externalReferences>
    <externalReference r:id="rId4"/>
    <externalReference r:id="rId5"/>
  </externalReferences>
  <definedNames>
    <definedName name="_xlnm.Print_Area" localSheetId="1">'13.02'!$A$1:$G$55</definedName>
  </definedNames>
  <calcPr calcId="145621"/>
</workbook>
</file>

<file path=xl/calcChain.xml><?xml version="1.0" encoding="utf-8"?>
<calcChain xmlns="http://schemas.openxmlformats.org/spreadsheetml/2006/main">
  <c r="F45" i="5" l="1"/>
  <c r="E41" i="5"/>
  <c r="D41" i="5"/>
  <c r="C41" i="5"/>
  <c r="F35" i="5"/>
  <c r="F34" i="5"/>
  <c r="F33" i="5"/>
  <c r="F32" i="5"/>
  <c r="F31" i="5"/>
  <c r="E31" i="5"/>
  <c r="D31" i="5"/>
  <c r="C31" i="5"/>
  <c r="F30" i="5"/>
  <c r="F28" i="5"/>
  <c r="F27" i="5"/>
  <c r="F26" i="5"/>
  <c r="F25" i="5"/>
  <c r="F24" i="5"/>
  <c r="F23" i="5"/>
  <c r="F22" i="5"/>
  <c r="E22" i="5"/>
  <c r="D22" i="5"/>
  <c r="D21" i="5" s="1"/>
  <c r="C22" i="5"/>
  <c r="E21" i="5"/>
  <c r="C21" i="5"/>
  <c r="F18" i="5"/>
  <c r="F17" i="5"/>
  <c r="F16" i="5"/>
  <c r="F15" i="5"/>
  <c r="E14" i="5"/>
  <c r="D14" i="5"/>
  <c r="C14" i="5"/>
  <c r="F13" i="5"/>
  <c r="F12" i="5"/>
  <c r="F11" i="5"/>
  <c r="F10" i="5"/>
  <c r="F9" i="5"/>
  <c r="E8" i="5"/>
  <c r="E7" i="5" s="1"/>
  <c r="D8" i="5"/>
  <c r="C8" i="5"/>
  <c r="C7" i="5" s="1"/>
  <c r="D7" i="5"/>
  <c r="D6" i="5" s="1"/>
  <c r="F8" i="5" l="1"/>
  <c r="F41" i="5"/>
  <c r="F14" i="5"/>
  <c r="D38" i="5"/>
  <c r="D40" i="5" s="1"/>
  <c r="D46" i="5" s="1"/>
  <c r="D36" i="5"/>
  <c r="C37" i="5"/>
  <c r="C6" i="5"/>
  <c r="E37" i="5"/>
  <c r="E6" i="5"/>
  <c r="D37" i="5"/>
  <c r="F21" i="5"/>
  <c r="F7" i="5" l="1"/>
  <c r="E38" i="5"/>
  <c r="E40" i="5" s="1"/>
  <c r="E46" i="5" s="1"/>
  <c r="E36" i="5"/>
  <c r="C38" i="5"/>
  <c r="C40" i="5" s="1"/>
  <c r="C46" i="5" s="1"/>
  <c r="C36" i="5"/>
  <c r="F37" i="5" l="1"/>
  <c r="F6" i="5"/>
  <c r="F38" i="5" l="1"/>
  <c r="F36" i="5"/>
  <c r="F40" i="5" l="1"/>
  <c r="F46" i="5" l="1"/>
  <c r="G32" i="2" l="1"/>
  <c r="G31" i="2"/>
  <c r="G30" i="2"/>
  <c r="G29" i="2"/>
  <c r="G28" i="2" s="1"/>
  <c r="G26" i="2"/>
  <c r="G25" i="2"/>
  <c r="G24" i="2"/>
  <c r="G23" i="2"/>
  <c r="G22" i="2"/>
  <c r="G21" i="2"/>
  <c r="G20" i="2"/>
  <c r="G19" i="2"/>
  <c r="G18" i="2"/>
  <c r="G17" i="2"/>
  <c r="G16" i="2"/>
  <c r="G13" i="2"/>
  <c r="G15" i="2" l="1"/>
  <c r="N48" i="2" l="1"/>
  <c r="J17" i="2"/>
  <c r="N51" i="2"/>
  <c r="N49" i="2"/>
  <c r="N50" i="2"/>
</calcChain>
</file>

<file path=xl/sharedStrings.xml><?xml version="1.0" encoding="utf-8"?>
<sst xmlns="http://schemas.openxmlformats.org/spreadsheetml/2006/main" count="93" uniqueCount="87">
  <si>
    <t>CI$ (000's)</t>
  </si>
  <si>
    <t>Year</t>
  </si>
  <si>
    <t>Total Expenditure</t>
  </si>
  <si>
    <t>TOTAL</t>
  </si>
  <si>
    <t>Tax Revenue</t>
  </si>
  <si>
    <t>Taxes on Property</t>
  </si>
  <si>
    <t>Domestic Taxes on Goods &amp; Services</t>
  </si>
  <si>
    <t xml:space="preserve">     Company Fees</t>
  </si>
  <si>
    <t xml:space="preserve">     Bank &amp; Trust Licences</t>
  </si>
  <si>
    <t xml:space="preserve">     Work Permit Fees</t>
  </si>
  <si>
    <t xml:space="preserve">     Tourism Accommodation Taxes</t>
  </si>
  <si>
    <t xml:space="preserve">     Motor Vehicle Taxes</t>
  </si>
  <si>
    <t>Taxes on Int'l Trade and Transactions</t>
  </si>
  <si>
    <t xml:space="preserve">     Import Duties</t>
  </si>
  <si>
    <t xml:space="preserve">     Travel &amp; Cruise Ship Tax</t>
  </si>
  <si>
    <t>Other Taxes</t>
  </si>
  <si>
    <t>Non-Tax Revenue</t>
  </si>
  <si>
    <t>Administrative Fees and Charges</t>
  </si>
  <si>
    <t>Fines and Forfeits</t>
  </si>
  <si>
    <t>Other Non-tax Revenue</t>
  </si>
  <si>
    <t>Grants</t>
  </si>
  <si>
    <t>Years</t>
  </si>
  <si>
    <t>Total Revenue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</si>
  <si>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</t>
    </r>
    <r>
      <rPr>
        <sz val="10"/>
        <rFont val="Arial"/>
        <family val="2"/>
      </rPr>
      <t>Cayman Islands Treasury Department</t>
    </r>
  </si>
  <si>
    <t>Current Revenue</t>
  </si>
  <si>
    <t xml:space="preserve">    Coercive Revenue</t>
  </si>
  <si>
    <t xml:space="preserve">    Non-coercive Revenue</t>
  </si>
  <si>
    <t>Investment Revenue</t>
  </si>
  <si>
    <t xml:space="preserve">Current Expenditure </t>
  </si>
  <si>
    <t xml:space="preserve">    Supplies &amp; Consumables</t>
  </si>
  <si>
    <t xml:space="preserve">    Transfer Payments</t>
  </si>
  <si>
    <t xml:space="preserve">    Interest Payments</t>
  </si>
  <si>
    <t>Current Balance</t>
  </si>
  <si>
    <t>Overall Balance</t>
  </si>
  <si>
    <t>Financing</t>
  </si>
  <si>
    <t xml:space="preserve">    Net Borrowing</t>
  </si>
  <si>
    <t>Drawings</t>
  </si>
  <si>
    <t>Exchange (Gain)/Loss</t>
  </si>
  <si>
    <t>Amortisation</t>
  </si>
  <si>
    <t>Interest Payments</t>
  </si>
  <si>
    <t>-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</si>
  <si>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Treasury Department</t>
    </r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</si>
  <si>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a/ Self-financing debt refers to the loans raised by the central government on behalf of agencies which are required to reimburse the servicing of these loans</t>
    </r>
  </si>
  <si>
    <t>Disbursed Outstanding Debt</t>
  </si>
  <si>
    <t>STATISTICAL COMPENDIUM 2013</t>
  </si>
  <si>
    <t>Total Revenue by Major Classification, 2009 - 2013</t>
  </si>
  <si>
    <t>Central Government Debt and Self-Financing Debt, (CI$M) a/  1995-2013</t>
  </si>
  <si>
    <t>(January - December)</t>
  </si>
  <si>
    <t xml:space="preserve">        Taxes on International Trade &amp; Transactions</t>
  </si>
  <si>
    <r>
      <t xml:space="preserve">        Domestic Taxes on Goods &amp; Services</t>
    </r>
    <r>
      <rPr>
        <vertAlign val="superscript"/>
        <sz val="10"/>
        <rFont val="Times New Roman"/>
        <family val="1"/>
      </rPr>
      <t>1</t>
    </r>
  </si>
  <si>
    <r>
      <t xml:space="preserve">        Taxes on Property </t>
    </r>
    <r>
      <rPr>
        <vertAlign val="superscript"/>
        <sz val="10"/>
        <rFont val="Times New Roman"/>
        <family val="1"/>
      </rPr>
      <t>2</t>
    </r>
  </si>
  <si>
    <t xml:space="preserve">        Fines</t>
  </si>
  <si>
    <t xml:space="preserve">        Other Taxes</t>
  </si>
  <si>
    <r>
      <t xml:space="preserve">Sale of Goods &amp; Services </t>
    </r>
    <r>
      <rPr>
        <vertAlign val="superscript"/>
        <sz val="10"/>
        <rFont val="Times New Roman"/>
        <family val="1"/>
      </rPr>
      <t>3</t>
    </r>
  </si>
  <si>
    <r>
      <t xml:space="preserve">Donations </t>
    </r>
    <r>
      <rPr>
        <vertAlign val="superscript"/>
        <sz val="10"/>
        <rFont val="Times New Roman"/>
        <family val="1"/>
      </rPr>
      <t>4</t>
    </r>
  </si>
  <si>
    <t xml:space="preserve">  Other Revenue</t>
  </si>
  <si>
    <t>Capital Revenue</t>
  </si>
  <si>
    <r>
      <t xml:space="preserve">    Personnel Costs </t>
    </r>
    <r>
      <rPr>
        <vertAlign val="superscript"/>
        <sz val="10"/>
        <rFont val="Times New Roman"/>
        <family val="1"/>
      </rPr>
      <t>5</t>
    </r>
  </si>
  <si>
    <t xml:space="preserve">    Depreciation</t>
  </si>
  <si>
    <r>
      <t xml:space="preserve">    Subsidies  </t>
    </r>
    <r>
      <rPr>
        <vertAlign val="superscript"/>
        <sz val="10"/>
        <rFont val="Times New Roman"/>
        <family val="1"/>
      </rPr>
      <t>6</t>
    </r>
  </si>
  <si>
    <t>Extraordinary Expenses</t>
  </si>
  <si>
    <r>
      <t xml:space="preserve">Other Executive Expenses </t>
    </r>
    <r>
      <rPr>
        <vertAlign val="superscript"/>
        <sz val="10"/>
        <rFont val="Times New Roman"/>
        <family val="1"/>
      </rPr>
      <t>7</t>
    </r>
  </si>
  <si>
    <t>Capital Expenditure &amp; Net Lending</t>
  </si>
  <si>
    <r>
      <t xml:space="preserve">    Capital Acquisition </t>
    </r>
    <r>
      <rPr>
        <vertAlign val="superscript"/>
        <sz val="10"/>
        <rFont val="Times New Roman"/>
        <family val="1"/>
      </rPr>
      <t>8</t>
    </r>
  </si>
  <si>
    <t xml:space="preserve">    Equity Injectons and Working Capital support to Public Entities </t>
  </si>
  <si>
    <t xml:space="preserve">    Capital Development </t>
  </si>
  <si>
    <t xml:space="preserve">    Net Lending </t>
  </si>
  <si>
    <t>Primary Balance</t>
  </si>
  <si>
    <r>
      <t xml:space="preserve">        Disbursements </t>
    </r>
    <r>
      <rPr>
        <vertAlign val="superscript"/>
        <sz val="10"/>
        <rFont val="Times New Roman"/>
        <family val="1"/>
      </rPr>
      <t>9</t>
    </r>
  </si>
  <si>
    <t xml:space="preserve">            Proceeds from Public Authorities Deposits</t>
  </si>
  <si>
    <t xml:space="preserve">            Proceeds from Private Sector</t>
  </si>
  <si>
    <r>
      <t xml:space="preserve">        Loan Repayment  </t>
    </r>
    <r>
      <rPr>
        <vertAlign val="superscript"/>
        <sz val="10"/>
        <rFont val="Times New Roman"/>
        <family val="1"/>
      </rPr>
      <t>10</t>
    </r>
  </si>
  <si>
    <t xml:space="preserve">    Change in Cash </t>
  </si>
  <si>
    <t>1) Increase in Domestic Taxes on Goods &amp; Services was due to increased revenue measures implemented in 2012/2013</t>
  </si>
  <si>
    <t xml:space="preserve">2) Increase in Taxes on Property in 2011 and 2012 was due to a significant land purchase on the West Bay corridor and  </t>
  </si>
  <si>
    <t xml:space="preserve">    in 2013 two unusually large land-holding companies share transfers transactions.</t>
  </si>
  <si>
    <t>3) Decrease in Sales of Goods and Services was due to revenues items being reclassed as Coercive Revenue in 2013</t>
  </si>
  <si>
    <t>4) Donations recorded in 2012 of $4.4 million were funds received from ForCayman Investment Alliance.</t>
  </si>
  <si>
    <t>5) Personnel Costs in 2013 includes $15.0 million for past service pensions.</t>
  </si>
  <si>
    <t xml:space="preserve">6) Included in Subsidies are outputs purchased from Public Entities and Non-Governmental Organisations.  </t>
  </si>
  <si>
    <t xml:space="preserve">    Outputs purchased from Health Services Authority increased in 2013.</t>
  </si>
  <si>
    <t>7) Compensation claims of $2.1 million was recorded in 2012.</t>
  </si>
  <si>
    <t>8) Capital Acquisition in 2010 - 2012 consisted of Government Administration Building project and building of the new schools</t>
  </si>
  <si>
    <t>9) Proceeds from short term deposits from Public Authorities held by Core Government ($10.0 mil) as part of the</t>
  </si>
  <si>
    <t xml:space="preserve">      Entire Public Sector Cash Management initiative.</t>
  </si>
  <si>
    <t>10) Short term loan facility repaid in 2011.</t>
  </si>
  <si>
    <t>Summary of Central Government Fiscal Operations, 2010 - 2013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</si>
</sst>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7" formatCode="0.0_);\(0.0\)"/>
    <numFmt numFmtId="170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vertAlign val="superscript"/>
      <sz val="10"/>
      <name val="Times New Roman"/>
      <family val="1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0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Continuous"/>
    </xf>
    <xf numFmtId="0" fontId="0" fillId="0" borderId="0" xfId="0" applyFill="1" applyBorder="1"/>
    <xf numFmtId="164" fontId="5" fillId="0" borderId="0" xfId="1" applyNumberFormat="1" applyFont="1" applyFill="1" applyBorder="1"/>
    <xf numFmtId="0" fontId="4" fillId="0" borderId="0" xfId="0" applyFont="1" applyFill="1" applyBorder="1" applyAlignment="1">
      <alignment horizontal="right"/>
    </xf>
    <xf numFmtId="170" fontId="16" fillId="0" borderId="0" xfId="0" applyNumberFormat="1" applyFont="1" applyFill="1" applyBorder="1" applyAlignment="1"/>
    <xf numFmtId="170" fontId="17" fillId="0" borderId="0" xfId="0" applyNumberFormat="1" applyFont="1" applyFill="1" applyBorder="1"/>
    <xf numFmtId="0" fontId="17" fillId="0" borderId="0" xfId="0" applyFont="1" applyFill="1" applyBorder="1"/>
    <xf numFmtId="170" fontId="17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8" fillId="0" borderId="7" xfId="0" applyFont="1" applyFill="1" applyBorder="1" applyAlignment="1">
      <alignment horizontal="right"/>
    </xf>
    <xf numFmtId="0" fontId="18" fillId="0" borderId="7" xfId="0" applyFont="1" applyFill="1" applyBorder="1" applyAlignment="1">
      <alignment horizontal="right" wrapText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 indent="1"/>
    </xf>
    <xf numFmtId="0" fontId="17" fillId="0" borderId="0" xfId="0" applyFont="1" applyFill="1" applyBorder="1" applyAlignment="1">
      <alignment horizontal="left" indent="1"/>
    </xf>
    <xf numFmtId="170" fontId="17" fillId="0" borderId="0" xfId="0" applyNumberFormat="1" applyFont="1" applyFill="1" applyBorder="1" applyAlignment="1"/>
    <xf numFmtId="0" fontId="17" fillId="0" borderId="0" xfId="0" applyFont="1" applyFill="1" applyBorder="1" applyAlignment="1">
      <alignment horizontal="left" indent="3"/>
    </xf>
    <xf numFmtId="0" fontId="16" fillId="0" borderId="0" xfId="0" applyFont="1" applyFill="1" applyBorder="1" applyAlignment="1"/>
    <xf numFmtId="170" fontId="16" fillId="0" borderId="0" xfId="0" applyNumberFormat="1" applyFont="1" applyFill="1" applyBorder="1"/>
    <xf numFmtId="0" fontId="17" fillId="0" borderId="0" xfId="0" applyFont="1" applyFill="1" applyBorder="1" applyAlignment="1"/>
    <xf numFmtId="167" fontId="17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167" fontId="16" fillId="0" borderId="0" xfId="0" applyNumberFormat="1" applyFont="1" applyFill="1" applyBorder="1" applyAlignment="1"/>
    <xf numFmtId="167" fontId="17" fillId="0" borderId="0" xfId="0" applyNumberFormat="1" applyFont="1" applyFill="1" applyBorder="1" applyAlignment="1"/>
    <xf numFmtId="167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/>
    <xf numFmtId="167" fontId="17" fillId="0" borderId="1" xfId="0" applyNumberFormat="1" applyFont="1" applyFill="1" applyBorder="1" applyAlignment="1"/>
    <xf numFmtId="170" fontId="17" fillId="0" borderId="1" xfId="0" applyNumberFormat="1" applyFont="1" applyFill="1" applyBorder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 applyAlignment="1">
      <alignment horizontal="right"/>
    </xf>
    <xf numFmtId="0" fontId="8" fillId="0" borderId="0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Fill="1" applyBorder="1"/>
    <xf numFmtId="0" fontId="5" fillId="0" borderId="0" xfId="2" applyFont="1" applyFill="1" applyBorder="1" applyAlignment="1">
      <alignment horizontal="center"/>
    </xf>
    <xf numFmtId="2" fontId="7" fillId="0" borderId="0" xfId="2" applyNumberFormat="1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left"/>
    </xf>
    <xf numFmtId="164" fontId="6" fillId="0" borderId="0" xfId="1" applyNumberFormat="1" applyFont="1" applyFill="1" applyBorder="1"/>
    <xf numFmtId="164" fontId="5" fillId="0" borderId="0" xfId="0" applyNumberFormat="1" applyFont="1" applyFill="1"/>
    <xf numFmtId="0" fontId="6" fillId="0" borderId="0" xfId="2" applyFont="1" applyFill="1" applyBorder="1" applyAlignment="1">
      <alignment horizontal="left"/>
    </xf>
    <xf numFmtId="164" fontId="6" fillId="0" borderId="0" xfId="1" applyNumberFormat="1" applyFont="1" applyFill="1"/>
    <xf numFmtId="0" fontId="20" fillId="0" borderId="0" xfId="0" applyFont="1" applyFill="1" applyBorder="1"/>
    <xf numFmtId="164" fontId="20" fillId="0" borderId="0" xfId="0" applyNumberFormat="1" applyFont="1" applyFill="1" applyBorder="1"/>
    <xf numFmtId="0" fontId="9" fillId="0" borderId="0" xfId="2" applyFont="1" applyFill="1" applyBorder="1" applyAlignment="1">
      <alignment horizontal="left"/>
    </xf>
    <xf numFmtId="164" fontId="10" fillId="0" borderId="0" xfId="1" applyNumberFormat="1" applyFont="1" applyFill="1" applyBorder="1"/>
    <xf numFmtId="0" fontId="20" fillId="0" borderId="0" xfId="0" applyFont="1" applyFill="1"/>
    <xf numFmtId="164" fontId="20" fillId="0" borderId="0" xfId="0" applyNumberFormat="1" applyFont="1" applyFill="1"/>
    <xf numFmtId="164" fontId="6" fillId="0" borderId="0" xfId="0" applyNumberFormat="1" applyFont="1" applyFill="1"/>
    <xf numFmtId="164" fontId="5" fillId="0" borderId="0" xfId="1" applyNumberFormat="1" applyFont="1" applyFill="1" applyBorder="1" applyAlignment="1">
      <alignment horizontal="center" wrapText="1"/>
    </xf>
    <xf numFmtId="0" fontId="6" fillId="0" borderId="0" xfId="0" quotePrefix="1" applyFont="1" applyFill="1" applyAlignment="1">
      <alignment horizontal="right"/>
    </xf>
    <xf numFmtId="0" fontId="8" fillId="0" borderId="0" xfId="2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center" wrapText="1"/>
    </xf>
    <xf numFmtId="0" fontId="0" fillId="0" borderId="0" xfId="0" quotePrefix="1" applyFill="1" applyAlignment="1">
      <alignment horizontal="right"/>
    </xf>
    <xf numFmtId="164" fontId="8" fillId="0" borderId="0" xfId="1" quotePrefix="1" applyNumberFormat="1" applyFont="1" applyFill="1" applyBorder="1" applyAlignment="1">
      <alignment horizontal="right" wrapText="1"/>
    </xf>
    <xf numFmtId="0" fontId="8" fillId="0" borderId="1" xfId="2" applyFont="1" applyFill="1" applyBorder="1" applyAlignment="1">
      <alignment horizontal="left"/>
    </xf>
    <xf numFmtId="0" fontId="0" fillId="0" borderId="1" xfId="0" applyFill="1" applyBorder="1"/>
    <xf numFmtId="0" fontId="12" fillId="0" borderId="0" xfId="2" applyFont="1" applyFill="1" applyBorder="1" applyAlignment="1">
      <alignment horizontal="left"/>
    </xf>
    <xf numFmtId="0" fontId="11" fillId="0" borderId="0" xfId="0" applyFont="1" applyFill="1" applyBorder="1"/>
    <xf numFmtId="0" fontId="21" fillId="0" borderId="0" xfId="0" applyFont="1" applyFill="1" applyAlignment="1">
      <alignment horizontal="right"/>
    </xf>
    <xf numFmtId="0" fontId="21" fillId="0" borderId="0" xfId="0" applyFont="1" applyFill="1"/>
    <xf numFmtId="164" fontId="22" fillId="0" borderId="0" xfId="1" applyNumberFormat="1" applyFont="1" applyFill="1" applyBorder="1"/>
    <xf numFmtId="164" fontId="21" fillId="0" borderId="0" xfId="1" applyNumberFormat="1" applyFont="1" applyFill="1" applyBorder="1"/>
    <xf numFmtId="164" fontId="22" fillId="0" borderId="0" xfId="1" applyNumberFormat="1" applyFont="1" applyFill="1"/>
    <xf numFmtId="0" fontId="6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6" fillId="0" borderId="0" xfId="1" applyNumberFormat="1" applyFont="1" applyFill="1" applyAlignment="1">
      <alignment horizontal="center"/>
    </xf>
    <xf numFmtId="170" fontId="6" fillId="0" borderId="5" xfId="0" applyNumberFormat="1" applyFont="1" applyFill="1" applyBorder="1" applyAlignment="1">
      <alignment horizontal="center"/>
    </xf>
    <xf numFmtId="170" fontId="6" fillId="0" borderId="4" xfId="0" applyNumberFormat="1" applyFont="1" applyFill="1" applyBorder="1" applyAlignment="1">
      <alignment horizontal="center"/>
    </xf>
    <xf numFmtId="170" fontId="6" fillId="0" borderId="5" xfId="1" applyNumberFormat="1" applyFont="1" applyFill="1" applyBorder="1" applyAlignment="1">
      <alignment horizontal="center"/>
    </xf>
    <xf numFmtId="170" fontId="6" fillId="0" borderId="4" xfId="1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167" fontId="6" fillId="0" borderId="5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170" fontId="6" fillId="0" borderId="5" xfId="1" quotePrefix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170" fontId="6" fillId="0" borderId="6" xfId="1" applyNumberFormat="1" applyFont="1" applyFill="1" applyBorder="1" applyAlignment="1">
      <alignment horizontal="center"/>
    </xf>
    <xf numFmtId="170" fontId="6" fillId="0" borderId="6" xfId="1" quotePrefix="1" applyNumberFormat="1" applyFont="1" applyFill="1" applyBorder="1" applyAlignment="1">
      <alignment horizontal="center"/>
    </xf>
    <xf numFmtId="167" fontId="6" fillId="0" borderId="6" xfId="1" applyNumberFormat="1" applyFont="1" applyFill="1" applyBorder="1" applyAlignment="1">
      <alignment horizontal="center"/>
    </xf>
    <xf numFmtId="170" fontId="6" fillId="0" borderId="3" xfId="1" applyNumberFormat="1" applyFont="1" applyFill="1" applyBorder="1" applyAlignment="1">
      <alignment horizontal="center"/>
    </xf>
    <xf numFmtId="167" fontId="6" fillId="0" borderId="0" xfId="1" applyNumberFormat="1" applyFont="1" applyFill="1" applyBorder="1"/>
    <xf numFmtId="0" fontId="6" fillId="0" borderId="0" xfId="1" applyNumberFormat="1" applyFont="1" applyFill="1" applyAlignment="1">
      <alignment horizontal="center" wrapText="1"/>
    </xf>
    <xf numFmtId="0" fontId="6" fillId="0" borderId="0" xfId="1" applyNumberFormat="1" applyFont="1" applyFill="1"/>
    <xf numFmtId="0" fontId="6" fillId="0" borderId="0" xfId="0" applyFont="1" applyFill="1" applyAlignment="1">
      <alignment horizontal="centerContinuous"/>
    </xf>
  </cellXfs>
  <cellStyles count="3">
    <cellStyle name="Comma" xfId="1" builtinId="3"/>
    <cellStyle name="Normal" xfId="0" builtinId="0"/>
    <cellStyle name="Normal_n.0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Chart</a:t>
            </a:r>
            <a:r>
              <a:rPr lang="en-US" sz="1100" baseline="0"/>
              <a:t> 13.01: Total Revenue, 2009-2013, CI$ (000's)</a:t>
            </a:r>
            <a:endParaRPr lang="en-US" sz="1100"/>
          </a:p>
        </c:rich>
      </c:tx>
      <c:layout>
        <c:manualLayout>
          <c:xMode val="edge"/>
          <c:yMode val="edge"/>
          <c:x val="0.21813188976377954"/>
          <c:y val="4.166666666666666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'13.02'!$G$10</c:f>
              <c:strCache>
                <c:ptCount val="1"/>
                <c:pt idx="0">
                  <c:v>CI$ (000's)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'13.02'!$C$11:$G$11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'13.02'!$C$13:$G$13</c:f>
              <c:numCache>
                <c:formatCode>_(* #,##0_);_(* \(#,##0\);_(* "-"??_);_(@_)</c:formatCode>
                <c:ptCount val="5"/>
                <c:pt idx="0">
                  <c:v>470641.82498999999</c:v>
                </c:pt>
                <c:pt idx="1">
                  <c:v>515754</c:v>
                </c:pt>
                <c:pt idx="2">
                  <c:v>549858</c:v>
                </c:pt>
                <c:pt idx="3">
                  <c:v>564536.89142</c:v>
                </c:pt>
                <c:pt idx="4">
                  <c:v>635122.31337000011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192704"/>
        <c:axId val="91189248"/>
        <c:axId val="0"/>
      </c:bar3DChart>
      <c:catAx>
        <c:axId val="8919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189248"/>
        <c:crosses val="autoZero"/>
        <c:auto val="1"/>
        <c:lblAlgn val="ctr"/>
        <c:lblOffset val="100"/>
        <c:noMultiLvlLbl val="0"/>
      </c:catAx>
      <c:valAx>
        <c:axId val="91189248"/>
        <c:scaling>
          <c:orientation val="minMax"/>
        </c:scaling>
        <c:delete val="0"/>
        <c:axPos val="l"/>
        <c:majorGridlines>
          <c:spPr>
            <a:ln w="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crossAx val="8919270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47625</xdr:rowOff>
        </xdr:from>
        <xdr:to>
          <xdr:col>1</xdr:col>
          <xdr:colOff>238125</xdr:colOff>
          <xdr:row>2</xdr:row>
          <xdr:rowOff>76200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35</xdr:row>
      <xdr:rowOff>114300</xdr:rowOff>
    </xdr:from>
    <xdr:to>
      <xdr:col>5</xdr:col>
      <xdr:colOff>504824</xdr:colOff>
      <xdr:row>50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57149</xdr:colOff>
          <xdr:row>0</xdr:row>
          <xdr:rowOff>47624</xdr:rowOff>
        </xdr:from>
        <xdr:to>
          <xdr:col>1</xdr:col>
          <xdr:colOff>125289</xdr:colOff>
          <xdr:row>2</xdr:row>
          <xdr:rowOff>152399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66676</xdr:rowOff>
        </xdr:from>
        <xdr:to>
          <xdr:col>1</xdr:col>
          <xdr:colOff>190500</xdr:colOff>
          <xdr:row>3</xdr:row>
          <xdr:rowOff>19051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onses/Treasury/Fiscal%20Operations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ph_eu\AppData\Local\Microsoft\Windows\Temporary%20Internet%20Files\Content.Outlook\C5EZ38W1\Fiscal%20Operation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orking"/>
      <sheetName val="revenues"/>
      <sheetName val="Capital expenditure"/>
      <sheetName val="Financing"/>
      <sheetName val="Lending"/>
      <sheetName val="Revenues 2010"/>
      <sheetName val="Revenues 2011"/>
      <sheetName val="Revenues 2012"/>
    </sheetNames>
    <sheetDataSet>
      <sheetData sheetId="0">
        <row r="6">
          <cell r="E6">
            <v>635.12231337000014</v>
          </cell>
        </row>
        <row r="9">
          <cell r="E9">
            <v>173.31849763999998</v>
          </cell>
        </row>
        <row r="10">
          <cell r="E10">
            <v>377.27159314000011</v>
          </cell>
        </row>
        <row r="11">
          <cell r="E11">
            <v>31.257984220000008</v>
          </cell>
        </row>
        <row r="12">
          <cell r="E12">
            <v>1.62584773</v>
          </cell>
        </row>
        <row r="13">
          <cell r="E13">
            <v>1.1846867700000001</v>
          </cell>
        </row>
        <row r="15">
          <cell r="E15">
            <v>48.919148640000031</v>
          </cell>
        </row>
        <row r="16">
          <cell r="E16">
            <v>1.12930172</v>
          </cell>
        </row>
        <row r="17">
          <cell r="E17">
            <v>0.41525351000000005</v>
          </cell>
        </row>
        <row r="18">
          <cell r="E18">
            <v>0.12143225000000001</v>
          </cell>
        </row>
      </sheetData>
      <sheetData sheetId="1"/>
      <sheetData sheetId="2">
        <row r="13">
          <cell r="E13">
            <v>158210.67079999999</v>
          </cell>
        </row>
        <row r="19">
          <cell r="E19">
            <v>15107.82684</v>
          </cell>
        </row>
        <row r="23">
          <cell r="E23">
            <v>34899.202160000001</v>
          </cell>
        </row>
        <row r="69">
          <cell r="E69">
            <v>10681.001649999998</v>
          </cell>
        </row>
        <row r="75">
          <cell r="E75">
            <v>73561.727439999988</v>
          </cell>
        </row>
        <row r="76">
          <cell r="E76">
            <v>4639.5137300000006</v>
          </cell>
        </row>
        <row r="77">
          <cell r="E77">
            <v>4714.2161500000002</v>
          </cell>
        </row>
        <row r="78">
          <cell r="E78">
            <v>2276.8774999999996</v>
          </cell>
        </row>
        <row r="100">
          <cell r="E100">
            <v>15772.251990000001</v>
          </cell>
        </row>
        <row r="104">
          <cell r="E104">
            <v>56249.268179999999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orking"/>
      <sheetName val="revenues"/>
      <sheetName val="Capital expenditure"/>
      <sheetName val="Financing"/>
      <sheetName val="Lending"/>
      <sheetName val="Revenues 2010"/>
      <sheetName val="Revenues 2011"/>
      <sheetName val="Revenues 2012"/>
    </sheetNames>
    <sheetDataSet>
      <sheetData sheetId="0"/>
      <sheetData sheetId="1">
        <row r="9">
          <cell r="E9">
            <v>415.25351000000006</v>
          </cell>
        </row>
        <row r="10">
          <cell r="E10">
            <v>121.43225000000001</v>
          </cell>
        </row>
        <row r="15">
          <cell r="E15">
            <v>235704.25392999995</v>
          </cell>
        </row>
        <row r="16">
          <cell r="E16">
            <v>78950.386919999873</v>
          </cell>
        </row>
        <row r="17">
          <cell r="E17">
            <v>6715.919449999994</v>
          </cell>
        </row>
        <row r="18">
          <cell r="E18">
            <v>26108.022580000019</v>
          </cell>
        </row>
        <row r="19">
          <cell r="E19">
            <v>108280.78320999999</v>
          </cell>
        </row>
        <row r="20">
          <cell r="E20">
            <v>28707.989000000001</v>
          </cell>
        </row>
        <row r="21">
          <cell r="E21">
            <v>32280.002860000004</v>
          </cell>
        </row>
        <row r="22">
          <cell r="E22">
            <v>4018.8436400000001</v>
          </cell>
        </row>
        <row r="23">
          <cell r="E23">
            <v>31820.02319</v>
          </cell>
        </row>
        <row r="24">
          <cell r="E24">
            <v>1158.30627</v>
          </cell>
        </row>
        <row r="49">
          <cell r="E49">
            <v>158210.67079999999</v>
          </cell>
        </row>
        <row r="50">
          <cell r="E50">
            <v>15107.82684</v>
          </cell>
        </row>
        <row r="51">
          <cell r="E51">
            <v>377271.59314000013</v>
          </cell>
        </row>
        <row r="52">
          <cell r="E52">
            <v>31257.984220000009</v>
          </cell>
        </row>
        <row r="53">
          <cell r="E53">
            <v>1625.84773</v>
          </cell>
        </row>
        <row r="54">
          <cell r="E54">
            <v>1184.68677</v>
          </cell>
        </row>
        <row r="63">
          <cell r="E63">
            <v>48919.148640000029</v>
          </cell>
        </row>
        <row r="69">
          <cell r="E69">
            <v>1129.3017199999999</v>
          </cell>
        </row>
      </sheetData>
      <sheetData sheetId="2"/>
      <sheetData sheetId="3">
        <row r="62">
          <cell r="E62">
            <v>9545.0088399999986</v>
          </cell>
        </row>
        <row r="63">
          <cell r="E63">
            <v>19186.922300000002</v>
          </cell>
        </row>
        <row r="64">
          <cell r="E64">
            <v>8141.646279999999</v>
          </cell>
        </row>
      </sheetData>
      <sheetData sheetId="4">
        <row r="6">
          <cell r="E6">
            <v>-26491.619247074999</v>
          </cell>
        </row>
      </sheetData>
      <sheetData sheetId="5">
        <row r="13">
          <cell r="D13">
            <v>-87.901180000000295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62"/>
  <sheetViews>
    <sheetView tabSelected="1" workbookViewId="0">
      <selection activeCell="F3" sqref="F3"/>
    </sheetView>
  </sheetViews>
  <sheetFormatPr defaultRowHeight="12.75" x14ac:dyDescent="0.2"/>
  <cols>
    <col min="1" max="1" width="9.140625" style="8"/>
    <col min="2" max="2" width="56.5703125" style="8" customWidth="1"/>
    <col min="3" max="3" width="11.42578125" style="25" customWidth="1"/>
    <col min="4" max="4" width="13.28515625" style="25" customWidth="1"/>
    <col min="5" max="5" width="11.5703125" style="8" customWidth="1"/>
    <col min="6" max="7" width="12.140625" style="8" customWidth="1"/>
    <col min="8" max="8" width="8.42578125" style="8" customWidth="1"/>
    <col min="9" max="16384" width="9.140625" style="8"/>
  </cols>
  <sheetData>
    <row r="1" spans="2:14" x14ac:dyDescent="0.2">
      <c r="B1" s="13"/>
      <c r="C1" s="13"/>
      <c r="D1" s="13"/>
      <c r="E1" s="12"/>
      <c r="F1" s="12"/>
      <c r="G1" s="12"/>
    </row>
    <row r="2" spans="2:14" ht="15" x14ac:dyDescent="0.25">
      <c r="B2" s="12"/>
      <c r="C2" s="12"/>
      <c r="D2" s="12"/>
      <c r="F2" s="11" t="s">
        <v>44</v>
      </c>
      <c r="G2" s="11"/>
      <c r="H2" s="11"/>
      <c r="I2" s="11"/>
      <c r="J2" s="11"/>
      <c r="K2" s="11"/>
      <c r="L2" s="11"/>
      <c r="M2" s="11"/>
      <c r="N2" s="11"/>
    </row>
    <row r="3" spans="2:14" x14ac:dyDescent="0.2">
      <c r="B3" s="12"/>
      <c r="C3" s="12"/>
      <c r="D3" s="12"/>
      <c r="E3" s="12"/>
      <c r="F3" s="12"/>
      <c r="G3" s="12"/>
    </row>
    <row r="4" spans="2:14" ht="15.75" customHeight="1" thickBot="1" x14ac:dyDescent="0.3">
      <c r="B4" s="14" t="s">
        <v>86</v>
      </c>
      <c r="C4" s="14"/>
      <c r="D4" s="14"/>
      <c r="E4" s="14"/>
      <c r="F4" s="14"/>
      <c r="G4" s="15"/>
      <c r="H4" s="15"/>
      <c r="I4" s="15"/>
      <c r="J4" s="15"/>
      <c r="K4" s="15"/>
      <c r="L4" s="15"/>
    </row>
    <row r="5" spans="2:14" ht="16.5" thickBot="1" x14ac:dyDescent="0.3">
      <c r="B5" s="16" t="s">
        <v>47</v>
      </c>
      <c r="C5" s="17">
        <v>2010</v>
      </c>
      <c r="D5" s="17">
        <v>2011</v>
      </c>
      <c r="E5" s="17">
        <v>2012</v>
      </c>
      <c r="F5" s="17">
        <v>2013</v>
      </c>
      <c r="G5" s="10"/>
    </row>
    <row r="6" spans="2:14" s="18" customFormat="1" x14ac:dyDescent="0.2">
      <c r="B6" s="18" t="s">
        <v>22</v>
      </c>
      <c r="C6" s="6">
        <f>C7+C19</f>
        <v>517.71976999999993</v>
      </c>
      <c r="D6" s="6">
        <f t="shared" ref="D6:F6" si="0">D7+D19</f>
        <v>545.90193296000007</v>
      </c>
      <c r="E6" s="6">
        <f t="shared" si="0"/>
        <v>564.53780172999996</v>
      </c>
      <c r="F6" s="6">
        <f t="shared" si="0"/>
        <v>635.12231337000014</v>
      </c>
      <c r="G6" s="6"/>
      <c r="H6" s="7"/>
    </row>
    <row r="7" spans="2:14" x14ac:dyDescent="0.2">
      <c r="B7" s="19" t="s">
        <v>24</v>
      </c>
      <c r="C7" s="6">
        <f>C8+C14</f>
        <v>517.71976999999993</v>
      </c>
      <c r="D7" s="6">
        <f>D8+D14</f>
        <v>545.90193296000007</v>
      </c>
      <c r="E7" s="6">
        <f>E8+E14</f>
        <v>564.53780172999996</v>
      </c>
      <c r="F7" s="6">
        <f>F8+F14</f>
        <v>635.12231337000014</v>
      </c>
      <c r="G7" s="6"/>
      <c r="H7" s="7"/>
    </row>
    <row r="8" spans="2:14" x14ac:dyDescent="0.2">
      <c r="B8" s="20" t="s">
        <v>25</v>
      </c>
      <c r="C8" s="21">
        <f>C9+C10+C11+C12+C13</f>
        <v>460.79376999999994</v>
      </c>
      <c r="D8" s="21">
        <f t="shared" ref="D8:F8" si="1">D9+D10+D11+D12+D13</f>
        <v>489.30451400000004</v>
      </c>
      <c r="E8" s="21">
        <f t="shared" si="1"/>
        <v>504.84308332000001</v>
      </c>
      <c r="F8" s="21">
        <f t="shared" si="1"/>
        <v>584.65860950000013</v>
      </c>
      <c r="G8" s="21"/>
      <c r="H8" s="7"/>
    </row>
    <row r="9" spans="2:14" x14ac:dyDescent="0.2">
      <c r="B9" s="20" t="s">
        <v>48</v>
      </c>
      <c r="C9" s="21">
        <v>158.50976999999995</v>
      </c>
      <c r="D9" s="21">
        <v>162.24849599999999</v>
      </c>
      <c r="E9" s="7">
        <v>167.15683785000002</v>
      </c>
      <c r="F9" s="7">
        <f>([2]Working!E49+[2]Working!E50)/1000</f>
        <v>173.31849763999998</v>
      </c>
      <c r="G9" s="7"/>
      <c r="H9" s="7"/>
    </row>
    <row r="10" spans="2:14" ht="15.75" x14ac:dyDescent="0.2">
      <c r="B10" s="20" t="s">
        <v>49</v>
      </c>
      <c r="C10" s="21">
        <v>279.35599999999999</v>
      </c>
      <c r="D10" s="21">
        <v>289.46800000000002</v>
      </c>
      <c r="E10" s="7">
        <v>296.61074879</v>
      </c>
      <c r="F10" s="7">
        <f>[2]Working!E51/1000</f>
        <v>377.27159314000011</v>
      </c>
      <c r="G10" s="7"/>
      <c r="H10" s="7"/>
    </row>
    <row r="11" spans="2:14" ht="15.75" x14ac:dyDescent="0.2">
      <c r="B11" s="20" t="s">
        <v>50</v>
      </c>
      <c r="C11" s="21">
        <v>21.308</v>
      </c>
      <c r="D11" s="21">
        <v>36.393233000000002</v>
      </c>
      <c r="E11" s="7">
        <v>36.679090639999998</v>
      </c>
      <c r="F11" s="7">
        <f>[2]Working!E52/1000</f>
        <v>31.257984220000008</v>
      </c>
      <c r="G11" s="7"/>
      <c r="H11" s="7"/>
    </row>
    <row r="12" spans="2:14" x14ac:dyDescent="0.2">
      <c r="B12" s="20" t="s">
        <v>51</v>
      </c>
      <c r="C12" s="21">
        <v>1.61</v>
      </c>
      <c r="D12" s="21">
        <v>1.1807159999999999</v>
      </c>
      <c r="E12" s="7">
        <v>1.3379638300000001</v>
      </c>
      <c r="F12" s="7">
        <f>[2]Working!E53/1000</f>
        <v>1.62584773</v>
      </c>
      <c r="G12" s="7"/>
      <c r="H12" s="7"/>
    </row>
    <row r="13" spans="2:14" x14ac:dyDescent="0.2">
      <c r="B13" s="20" t="s">
        <v>52</v>
      </c>
      <c r="C13" s="21">
        <v>0.01</v>
      </c>
      <c r="D13" s="21">
        <v>1.4069000000000002E-2</v>
      </c>
      <c r="E13" s="7">
        <v>3.0584422099999999</v>
      </c>
      <c r="F13" s="7">
        <f>[2]Working!E54/1000</f>
        <v>1.1846867700000001</v>
      </c>
      <c r="G13" s="7"/>
      <c r="H13" s="7"/>
    </row>
    <row r="14" spans="2:14" x14ac:dyDescent="0.2">
      <c r="B14" s="20" t="s">
        <v>26</v>
      </c>
      <c r="C14" s="21">
        <f>+C15+C16+C17</f>
        <v>56.926000000000002</v>
      </c>
      <c r="D14" s="21">
        <f>+D15+D16+D17+0.1</f>
        <v>56.597418960000006</v>
      </c>
      <c r="E14" s="21">
        <f t="shared" ref="E14:F14" si="2">+E15+E16+E17</f>
        <v>59.69471841</v>
      </c>
      <c r="F14" s="21">
        <f t="shared" si="2"/>
        <v>50.463703870000032</v>
      </c>
      <c r="G14" s="21"/>
      <c r="H14" s="7"/>
    </row>
    <row r="15" spans="2:14" ht="15.75" x14ac:dyDescent="0.2">
      <c r="B15" s="22" t="s">
        <v>53</v>
      </c>
      <c r="C15" s="9">
        <v>56.215000000000003</v>
      </c>
      <c r="D15" s="9">
        <v>55.760080960000003</v>
      </c>
      <c r="E15" s="7">
        <v>55.006001659999995</v>
      </c>
      <c r="F15" s="7">
        <f>[2]Working!E63/1000</f>
        <v>48.919148640000031</v>
      </c>
      <c r="G15" s="7"/>
      <c r="H15" s="7"/>
    </row>
    <row r="16" spans="2:14" x14ac:dyDescent="0.2">
      <c r="B16" s="22" t="s">
        <v>27</v>
      </c>
      <c r="C16" s="9">
        <v>0.13700000000000001</v>
      </c>
      <c r="D16" s="9">
        <v>0.55373600000000001</v>
      </c>
      <c r="E16" s="7">
        <v>0.30968793000000006</v>
      </c>
      <c r="F16" s="7">
        <f>[2]Working!E69/1000</f>
        <v>1.12930172</v>
      </c>
      <c r="G16" s="7"/>
      <c r="H16" s="7"/>
    </row>
    <row r="17" spans="2:8" ht="15.75" x14ac:dyDescent="0.2">
      <c r="B17" s="22" t="s">
        <v>54</v>
      </c>
      <c r="C17" s="9">
        <v>0.57399999999999995</v>
      </c>
      <c r="D17" s="9">
        <v>0.18360200000000002</v>
      </c>
      <c r="E17" s="7">
        <v>4.3790288199999994</v>
      </c>
      <c r="F17" s="7">
        <f>[2]Working!E9/1000</f>
        <v>0.41525351000000005</v>
      </c>
      <c r="G17" s="7"/>
      <c r="H17" s="7"/>
    </row>
    <row r="18" spans="2:8" x14ac:dyDescent="0.2">
      <c r="B18" s="22" t="s">
        <v>55</v>
      </c>
      <c r="C18" s="9">
        <v>0</v>
      </c>
      <c r="D18" s="9">
        <v>0</v>
      </c>
      <c r="E18" s="9">
        <v>0</v>
      </c>
      <c r="F18" s="7">
        <f>[2]Working!E10/1000</f>
        <v>0.12143225000000001</v>
      </c>
      <c r="G18" s="7"/>
      <c r="H18" s="7"/>
    </row>
    <row r="19" spans="2:8" s="18" customFormat="1" x14ac:dyDescent="0.2">
      <c r="B19" s="19" t="s">
        <v>56</v>
      </c>
      <c r="C19" s="23"/>
      <c r="D19" s="23"/>
      <c r="E19" s="24"/>
      <c r="F19" s="24"/>
      <c r="G19" s="24"/>
      <c r="H19" s="7"/>
    </row>
    <row r="20" spans="2:8" x14ac:dyDescent="0.2">
      <c r="E20" s="7"/>
      <c r="F20" s="7"/>
      <c r="G20" s="7"/>
      <c r="H20" s="7"/>
    </row>
    <row r="21" spans="2:8" x14ac:dyDescent="0.2">
      <c r="B21" s="18" t="s">
        <v>2</v>
      </c>
      <c r="C21" s="6">
        <f>C22+C31</f>
        <v>593.50416211000004</v>
      </c>
      <c r="D21" s="6">
        <f t="shared" ref="D21:F21" si="3">D22+D31</f>
        <v>623.47706502999995</v>
      </c>
      <c r="E21" s="6">
        <f t="shared" si="3"/>
        <v>615.63111898</v>
      </c>
      <c r="F21" s="6">
        <f t="shared" si="3"/>
        <v>590.53020728999979</v>
      </c>
      <c r="G21" s="6"/>
      <c r="H21" s="7"/>
    </row>
    <row r="22" spans="2:8" s="18" customFormat="1" x14ac:dyDescent="0.2">
      <c r="B22" s="19" t="s">
        <v>28</v>
      </c>
      <c r="C22" s="6">
        <f>SUM(C23:C30)</f>
        <v>517.27613598000005</v>
      </c>
      <c r="D22" s="6">
        <f t="shared" ref="D22:F22" si="4">SUM(D23:D30)</f>
        <v>525.16890616000001</v>
      </c>
      <c r="E22" s="6">
        <f t="shared" si="4"/>
        <v>547.16724066999996</v>
      </c>
      <c r="F22" s="6">
        <f t="shared" si="4"/>
        <v>553.74453104999975</v>
      </c>
      <c r="G22" s="6"/>
      <c r="H22" s="7"/>
    </row>
    <row r="23" spans="2:8" ht="15.75" x14ac:dyDescent="0.2">
      <c r="B23" s="20" t="s">
        <v>57</v>
      </c>
      <c r="C23" s="26">
        <v>224.81669600000001</v>
      </c>
      <c r="D23" s="9">
        <v>216.41969347999998</v>
      </c>
      <c r="E23" s="9">
        <v>226.53927012</v>
      </c>
      <c r="F23" s="9">
        <f>[2]Working!E15/1000</f>
        <v>235.70425392999994</v>
      </c>
      <c r="G23" s="9"/>
      <c r="H23" s="7"/>
    </row>
    <row r="24" spans="2:8" x14ac:dyDescent="0.2">
      <c r="B24" s="20" t="s">
        <v>29</v>
      </c>
      <c r="C24" s="26">
        <v>86.442126699999989</v>
      </c>
      <c r="D24" s="9">
        <v>89.224933000000007</v>
      </c>
      <c r="E24" s="9">
        <v>94.136629669999991</v>
      </c>
      <c r="F24" s="9">
        <f>([2]Working!E16+[2]Working!E17+[2]Working!E24)/1000</f>
        <v>86.824612639999856</v>
      </c>
      <c r="G24" s="9"/>
      <c r="H24" s="7"/>
    </row>
    <row r="25" spans="2:8" x14ac:dyDescent="0.2">
      <c r="B25" s="20" t="s">
        <v>58</v>
      </c>
      <c r="C25" s="26">
        <v>20.023</v>
      </c>
      <c r="D25" s="9">
        <v>20.7059465</v>
      </c>
      <c r="E25" s="9">
        <v>23.43479134</v>
      </c>
      <c r="F25" s="9">
        <f>[2]Working!E18/1000</f>
        <v>26.108022580000018</v>
      </c>
      <c r="G25" s="9"/>
      <c r="H25" s="7"/>
    </row>
    <row r="26" spans="2:8" ht="15.75" x14ac:dyDescent="0.2">
      <c r="B26" s="20" t="s">
        <v>59</v>
      </c>
      <c r="C26" s="26">
        <v>125.18291427999998</v>
      </c>
      <c r="D26" s="9">
        <v>131.58458918000002</v>
      </c>
      <c r="E26" s="9">
        <v>131.68256865000001</v>
      </c>
      <c r="F26" s="9">
        <f>([2]Working!E19+[2]Working!E20)/1000</f>
        <v>136.98877221000001</v>
      </c>
      <c r="G26" s="9"/>
      <c r="H26" s="7"/>
    </row>
    <row r="27" spans="2:8" x14ac:dyDescent="0.2">
      <c r="B27" s="20" t="s">
        <v>30</v>
      </c>
      <c r="C27" s="26">
        <v>29.725815999999998</v>
      </c>
      <c r="D27" s="9">
        <v>31.045055000000001</v>
      </c>
      <c r="E27" s="9">
        <v>30.478695009999999</v>
      </c>
      <c r="F27" s="9">
        <f>[2]Working!E21/1000</f>
        <v>32.280002860000003</v>
      </c>
      <c r="G27" s="9"/>
      <c r="H27" s="7"/>
    </row>
    <row r="28" spans="2:8" x14ac:dyDescent="0.2">
      <c r="B28" s="20" t="s">
        <v>31</v>
      </c>
      <c r="C28" s="26">
        <v>27.859175</v>
      </c>
      <c r="D28" s="9">
        <v>32.922763000000003</v>
      </c>
      <c r="E28" s="9">
        <v>33.774852580000001</v>
      </c>
      <c r="F28" s="9">
        <f>[2]Working!E23/1000</f>
        <v>31.820023190000001</v>
      </c>
      <c r="G28" s="9"/>
      <c r="H28" s="7"/>
    </row>
    <row r="29" spans="2:8" x14ac:dyDescent="0.2">
      <c r="B29" s="20" t="s">
        <v>60</v>
      </c>
      <c r="C29" s="26">
        <v>0</v>
      </c>
      <c r="D29" s="9">
        <v>0</v>
      </c>
      <c r="E29" s="9">
        <v>0</v>
      </c>
      <c r="F29" s="9">
        <v>0</v>
      </c>
      <c r="G29" s="9"/>
      <c r="H29" s="7"/>
    </row>
    <row r="30" spans="2:8" ht="15.75" x14ac:dyDescent="0.2">
      <c r="B30" s="20" t="s">
        <v>61</v>
      </c>
      <c r="C30" s="26">
        <v>3.2264079999999997</v>
      </c>
      <c r="D30" s="9">
        <v>3.2659260000000003</v>
      </c>
      <c r="E30" s="9">
        <v>7.1204332999999993</v>
      </c>
      <c r="F30" s="9">
        <f>[2]Working!E22/1000</f>
        <v>4.0188436400000001</v>
      </c>
      <c r="G30" s="9"/>
      <c r="H30" s="7"/>
    </row>
    <row r="31" spans="2:8" s="18" customFormat="1" x14ac:dyDescent="0.2">
      <c r="B31" s="19" t="s">
        <v>62</v>
      </c>
      <c r="C31" s="6">
        <f t="shared" ref="C31:F31" si="5">C32+C34+C35+C33</f>
        <v>76.228026130000003</v>
      </c>
      <c r="D31" s="6">
        <f t="shared" si="5"/>
        <v>98.30815887</v>
      </c>
      <c r="E31" s="6">
        <f t="shared" si="5"/>
        <v>68.463878310000013</v>
      </c>
      <c r="F31" s="6">
        <f t="shared" si="5"/>
        <v>36.785676240000001</v>
      </c>
      <c r="G31" s="6"/>
      <c r="H31" s="7"/>
    </row>
    <row r="32" spans="2:8" ht="15.75" x14ac:dyDescent="0.2">
      <c r="B32" s="20" t="s">
        <v>63</v>
      </c>
      <c r="C32" s="26">
        <v>28.052983330000011</v>
      </c>
      <c r="D32" s="9">
        <v>62.195873540000008</v>
      </c>
      <c r="E32" s="9">
        <v>37.643688500000003</v>
      </c>
      <c r="F32" s="9">
        <f>'[2]Capital expenditure'!E62/1000</f>
        <v>9.5450088399999977</v>
      </c>
      <c r="G32" s="9"/>
      <c r="H32" s="7"/>
    </row>
    <row r="33" spans="2:8" x14ac:dyDescent="0.2">
      <c r="B33" s="20" t="s">
        <v>64</v>
      </c>
      <c r="C33" s="26">
        <v>14.863466999999998</v>
      </c>
      <c r="D33" s="9">
        <v>19.992782469999998</v>
      </c>
      <c r="E33" s="9">
        <v>20.751875999999999</v>
      </c>
      <c r="F33" s="9">
        <f>'[2]Capital expenditure'!E63/1000</f>
        <v>19.186922300000003</v>
      </c>
      <c r="G33" s="9"/>
      <c r="H33" s="7"/>
    </row>
    <row r="34" spans="2:8" x14ac:dyDescent="0.2">
      <c r="B34" s="20" t="s">
        <v>65</v>
      </c>
      <c r="C34" s="26">
        <v>37.719097489999989</v>
      </c>
      <c r="D34" s="9">
        <v>15.994867400000002</v>
      </c>
      <c r="E34" s="9">
        <v>8.3995147800000023</v>
      </c>
      <c r="F34" s="9">
        <f>'[2]Capital expenditure'!E64/1000</f>
        <v>8.1416462799999998</v>
      </c>
      <c r="G34" s="9"/>
      <c r="H34" s="7"/>
    </row>
    <row r="35" spans="2:8" x14ac:dyDescent="0.2">
      <c r="B35" s="20" t="s">
        <v>66</v>
      </c>
      <c r="C35" s="26">
        <v>-4.4075216899999994</v>
      </c>
      <c r="D35" s="26">
        <v>0.12463545999999974</v>
      </c>
      <c r="E35" s="7">
        <v>1.6687990300000002</v>
      </c>
      <c r="F35" s="7">
        <f>[2]Lending!D13/1000</f>
        <v>-8.7901180000000301E-2</v>
      </c>
      <c r="G35" s="7"/>
      <c r="H35" s="7"/>
    </row>
    <row r="36" spans="2:8" s="18" customFormat="1" x14ac:dyDescent="0.2">
      <c r="B36" s="27" t="s">
        <v>67</v>
      </c>
      <c r="C36" s="28">
        <f t="shared" ref="C36:F36" si="6">C6-C21+C28</f>
        <v>-47.925217110000112</v>
      </c>
      <c r="D36" s="28">
        <f t="shared" si="6"/>
        <v>-44.652369069999878</v>
      </c>
      <c r="E36" s="6">
        <f t="shared" si="6"/>
        <v>-17.31846467000004</v>
      </c>
      <c r="F36" s="6">
        <f t="shared" si="6"/>
        <v>76.412129270000349</v>
      </c>
      <c r="G36" s="6"/>
      <c r="H36" s="7"/>
    </row>
    <row r="37" spans="2:8" s="18" customFormat="1" x14ac:dyDescent="0.2">
      <c r="B37" s="18" t="s">
        <v>32</v>
      </c>
      <c r="C37" s="28">
        <f>C7-C22</f>
        <v>0.44363401999987673</v>
      </c>
      <c r="D37" s="28">
        <f>D7-D22</f>
        <v>20.733026800000061</v>
      </c>
      <c r="E37" s="6">
        <f>E7-E22</f>
        <v>17.37056106</v>
      </c>
      <c r="F37" s="6">
        <f>F7-F22</f>
        <v>81.377782320000392</v>
      </c>
      <c r="G37" s="6"/>
      <c r="H37" s="7"/>
    </row>
    <row r="38" spans="2:8" s="18" customFormat="1" x14ac:dyDescent="0.2">
      <c r="B38" s="18" t="s">
        <v>33</v>
      </c>
      <c r="C38" s="28">
        <f>C6-C21</f>
        <v>-75.784392110000113</v>
      </c>
      <c r="D38" s="28">
        <f>D6-D21</f>
        <v>-77.575132069999881</v>
      </c>
      <c r="E38" s="6">
        <f>E6-E21</f>
        <v>-51.093317250000041</v>
      </c>
      <c r="F38" s="6">
        <f>F6-F21</f>
        <v>44.592106080000349</v>
      </c>
      <c r="G38" s="6"/>
      <c r="H38" s="7"/>
    </row>
    <row r="39" spans="2:8" x14ac:dyDescent="0.2">
      <c r="C39" s="26"/>
      <c r="E39" s="7"/>
      <c r="F39" s="7"/>
      <c r="G39" s="7"/>
      <c r="H39" s="7"/>
    </row>
    <row r="40" spans="2:8" s="18" customFormat="1" x14ac:dyDescent="0.2">
      <c r="B40" s="18" t="s">
        <v>34</v>
      </c>
      <c r="C40" s="28">
        <f>C38</f>
        <v>-75.784392110000113</v>
      </c>
      <c r="D40" s="28">
        <f>D38</f>
        <v>-77.575132069999881</v>
      </c>
      <c r="E40" s="6">
        <f>E38</f>
        <v>-51.093317250000041</v>
      </c>
      <c r="F40" s="6">
        <f>F38</f>
        <v>44.592106080000349</v>
      </c>
      <c r="G40" s="6"/>
      <c r="H40" s="7"/>
    </row>
    <row r="41" spans="2:8" x14ac:dyDescent="0.2">
      <c r="B41" s="8" t="s">
        <v>35</v>
      </c>
      <c r="C41" s="29">
        <f t="shared" ref="C41:D41" si="7">SUM(C42:C45)</f>
        <v>80.725999999999999</v>
      </c>
      <c r="D41" s="29">
        <f t="shared" si="7"/>
        <v>20.299999999999983</v>
      </c>
      <c r="E41" s="21">
        <f>SUM(E42:E45)</f>
        <v>-25.928567040000001</v>
      </c>
      <c r="F41" s="21">
        <f>SUM(F42:F45)</f>
        <v>-16.491619247075</v>
      </c>
      <c r="G41" s="21"/>
      <c r="H41" s="7"/>
    </row>
    <row r="42" spans="2:8" ht="15.75" x14ac:dyDescent="0.2">
      <c r="B42" s="8" t="s">
        <v>68</v>
      </c>
      <c r="C42" s="26"/>
      <c r="D42" s="30"/>
      <c r="E42" s="9"/>
      <c r="F42" s="9"/>
      <c r="G42" s="9"/>
      <c r="H42" s="7"/>
    </row>
    <row r="43" spans="2:8" x14ac:dyDescent="0.2">
      <c r="B43" s="8" t="s">
        <v>69</v>
      </c>
      <c r="C43" s="26">
        <v>0</v>
      </c>
      <c r="D43" s="30">
        <v>0</v>
      </c>
      <c r="E43" s="9">
        <v>0</v>
      </c>
      <c r="F43" s="9">
        <v>10</v>
      </c>
      <c r="G43" s="9"/>
      <c r="H43" s="7"/>
    </row>
    <row r="44" spans="2:8" x14ac:dyDescent="0.2">
      <c r="B44" s="8" t="s">
        <v>70</v>
      </c>
      <c r="C44" s="26">
        <v>106.655</v>
      </c>
      <c r="D44" s="30">
        <v>154.19999999999999</v>
      </c>
      <c r="E44" s="9">
        <v>0</v>
      </c>
      <c r="F44" s="9">
        <v>0</v>
      </c>
      <c r="G44" s="9"/>
      <c r="H44" s="7"/>
    </row>
    <row r="45" spans="2:8" ht="15.75" x14ac:dyDescent="0.2">
      <c r="B45" s="8" t="s">
        <v>71</v>
      </c>
      <c r="C45" s="26">
        <v>-25.928999999999998</v>
      </c>
      <c r="D45" s="30">
        <v>-133.9</v>
      </c>
      <c r="E45" s="9">
        <v>-25.928567040000001</v>
      </c>
      <c r="F45" s="9">
        <f>[2]Financing!E6/1000</f>
        <v>-26.491619247075</v>
      </c>
      <c r="G45" s="9"/>
      <c r="H45" s="7"/>
    </row>
    <row r="46" spans="2:8" x14ac:dyDescent="0.2">
      <c r="B46" s="31" t="s">
        <v>72</v>
      </c>
      <c r="C46" s="32">
        <f t="shared" ref="C46:F46" si="8">C40+C41</f>
        <v>4.9416078899998865</v>
      </c>
      <c r="D46" s="32">
        <f t="shared" si="8"/>
        <v>-57.275132069999898</v>
      </c>
      <c r="E46" s="33">
        <f t="shared" si="8"/>
        <v>-77.021884290000045</v>
      </c>
      <c r="F46" s="33">
        <f t="shared" si="8"/>
        <v>28.100486832925348</v>
      </c>
      <c r="G46" s="21"/>
      <c r="H46" s="7"/>
    </row>
    <row r="48" spans="2:8" x14ac:dyDescent="0.2">
      <c r="B48" s="8" t="s">
        <v>73</v>
      </c>
    </row>
    <row r="49" spans="2:4" x14ac:dyDescent="0.2">
      <c r="B49" s="8" t="s">
        <v>74</v>
      </c>
      <c r="C49" s="8"/>
      <c r="D49" s="8"/>
    </row>
    <row r="50" spans="2:4" x14ac:dyDescent="0.2">
      <c r="B50" s="8" t="s">
        <v>75</v>
      </c>
      <c r="C50" s="8"/>
      <c r="D50" s="8"/>
    </row>
    <row r="51" spans="2:4" x14ac:dyDescent="0.2">
      <c r="B51" s="8" t="s">
        <v>76</v>
      </c>
      <c r="C51" s="8"/>
      <c r="D51" s="8"/>
    </row>
    <row r="52" spans="2:4" x14ac:dyDescent="0.2">
      <c r="B52" s="8" t="s">
        <v>77</v>
      </c>
      <c r="C52" s="8"/>
      <c r="D52" s="8"/>
    </row>
    <row r="53" spans="2:4" x14ac:dyDescent="0.2">
      <c r="B53" s="8" t="s">
        <v>78</v>
      </c>
      <c r="C53" s="8"/>
      <c r="D53" s="8"/>
    </row>
    <row r="54" spans="2:4" x14ac:dyDescent="0.2">
      <c r="B54" s="8" t="s">
        <v>79</v>
      </c>
      <c r="C54" s="8"/>
      <c r="D54" s="8"/>
    </row>
    <row r="55" spans="2:4" x14ac:dyDescent="0.2">
      <c r="B55" s="8" t="s">
        <v>80</v>
      </c>
      <c r="C55" s="8"/>
      <c r="D55" s="8"/>
    </row>
    <row r="56" spans="2:4" x14ac:dyDescent="0.2">
      <c r="B56" s="8" t="s">
        <v>81</v>
      </c>
      <c r="C56" s="8"/>
      <c r="D56" s="8"/>
    </row>
    <row r="57" spans="2:4" x14ac:dyDescent="0.2">
      <c r="B57" s="8" t="s">
        <v>82</v>
      </c>
      <c r="C57" s="8"/>
      <c r="D57" s="8"/>
    </row>
    <row r="58" spans="2:4" x14ac:dyDescent="0.2">
      <c r="B58" s="8" t="s">
        <v>83</v>
      </c>
      <c r="C58" s="8"/>
      <c r="D58" s="8"/>
    </row>
    <row r="59" spans="2:4" x14ac:dyDescent="0.2">
      <c r="B59" s="8" t="s">
        <v>84</v>
      </c>
      <c r="C59" s="8"/>
      <c r="D59" s="8"/>
    </row>
    <row r="60" spans="2:4" x14ac:dyDescent="0.2">
      <c r="B60" s="8" t="s">
        <v>85</v>
      </c>
      <c r="C60" s="8"/>
      <c r="D60" s="8"/>
    </row>
    <row r="62" spans="2:4" x14ac:dyDescent="0.2">
      <c r="C62" s="8"/>
      <c r="D62" s="8"/>
    </row>
  </sheetData>
  <mergeCells count="2">
    <mergeCell ref="B1:D1"/>
    <mergeCell ref="B4:F4"/>
  </mergeCells>
  <pageMargins left="0.7" right="0.7" top="0.75" bottom="0.75" header="0.3" footer="0.3"/>
  <ignoredErrors>
    <ignoredError sqref="D14" formula="1"/>
  </ignoredErrors>
  <drawing r:id="rId1"/>
  <legacyDrawing r:id="rId2"/>
  <oleObjects>
    <mc:AlternateContent xmlns:mc="http://schemas.openxmlformats.org/markup-compatibility/2006">
      <mc:Choice Requires="x14">
        <oleObject progId="MSPhotoEd.3" shapeId="7169" r:id="rId3">
          <objectPr defaultSize="0" autoPict="0" r:id="rId4">
            <anchor moveWithCells="1" sizeWithCells="1">
              <from>
                <xdr:col>0</xdr:col>
                <xdr:colOff>95250</xdr:colOff>
                <xdr:row>0</xdr:row>
                <xdr:rowOff>47625</xdr:rowOff>
              </from>
              <to>
                <xdr:col>1</xdr:col>
                <xdr:colOff>238125</xdr:colOff>
                <xdr:row>2</xdr:row>
                <xdr:rowOff>76200</xdr:rowOff>
              </to>
            </anchor>
          </objectPr>
        </oleObject>
      </mc:Choice>
      <mc:Fallback>
        <oleObject progId="MSPhotoEd.3" shapeId="7169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N55"/>
  <sheetViews>
    <sheetView zoomScaleNormal="100" workbookViewId="0">
      <selection activeCell="G3" sqref="G3"/>
    </sheetView>
  </sheetViews>
  <sheetFormatPr defaultRowHeight="15" x14ac:dyDescent="0.25"/>
  <cols>
    <col min="1" max="1" width="9.85546875" style="1" customWidth="1"/>
    <col min="2" max="2" width="34.140625" style="1" customWidth="1"/>
    <col min="3" max="8" width="13.28515625" style="1" customWidth="1"/>
    <col min="9" max="10" width="8.7109375" style="1" customWidth="1"/>
    <col min="11" max="13" width="9.140625" style="1"/>
    <col min="14" max="14" width="11.28515625" style="1" bestFit="1" customWidth="1"/>
    <col min="15" max="16384" width="9.140625" style="1"/>
  </cols>
  <sheetData>
    <row r="2" spans="1:40" x14ac:dyDescent="0.25">
      <c r="G2" s="11" t="s">
        <v>44</v>
      </c>
      <c r="H2" s="11"/>
      <c r="I2" s="11"/>
      <c r="J2" s="11"/>
      <c r="K2" s="11"/>
      <c r="L2" s="11"/>
      <c r="M2" s="11"/>
      <c r="N2" s="11"/>
      <c r="O2" s="11"/>
      <c r="P2" s="11"/>
    </row>
    <row r="4" spans="1:40" ht="12.75" customHeight="1" x14ac:dyDescent="0.25">
      <c r="C4" s="34"/>
      <c r="D4" s="34"/>
      <c r="E4" s="34"/>
      <c r="F4" s="34"/>
      <c r="G4" s="35"/>
      <c r="H4" s="35"/>
    </row>
    <row r="5" spans="1:40" ht="13.5" customHeight="1" x14ac:dyDescent="0.25"/>
    <row r="8" spans="1:40" ht="15.75" x14ac:dyDescent="0.25">
      <c r="A8" s="36">
        <v>13.02</v>
      </c>
      <c r="C8" s="36" t="s">
        <v>45</v>
      </c>
      <c r="D8" s="37"/>
      <c r="E8" s="37"/>
      <c r="F8" s="37"/>
      <c r="G8" s="37"/>
      <c r="H8" s="37"/>
    </row>
    <row r="9" spans="1:40" x14ac:dyDescent="0.25">
      <c r="B9" s="38"/>
      <c r="C9" s="38"/>
      <c r="D9" s="38"/>
      <c r="E9" s="38"/>
      <c r="F9" s="38"/>
      <c r="G9" s="38"/>
      <c r="H9" s="38"/>
    </row>
    <row r="10" spans="1:40" x14ac:dyDescent="0.25">
      <c r="B10" s="38"/>
      <c r="C10" s="39"/>
      <c r="D10" s="39"/>
      <c r="E10" s="39"/>
      <c r="G10" s="40" t="s">
        <v>0</v>
      </c>
      <c r="H10" s="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x14ac:dyDescent="0.25">
      <c r="A11" s="41"/>
      <c r="B11" s="42"/>
      <c r="C11" s="43">
        <v>2009</v>
      </c>
      <c r="D11" s="43">
        <v>2010</v>
      </c>
      <c r="E11" s="43">
        <v>2011</v>
      </c>
      <c r="F11" s="43">
        <v>2012</v>
      </c>
      <c r="G11" s="43">
        <v>2013</v>
      </c>
      <c r="H11" s="4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x14ac:dyDescent="0.25">
      <c r="A12" s="41"/>
      <c r="B12" s="45"/>
      <c r="C12" s="44"/>
      <c r="D12" s="44"/>
      <c r="E12" s="44"/>
      <c r="F12" s="44"/>
      <c r="G12" s="44"/>
      <c r="H12" s="4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x14ac:dyDescent="0.25">
      <c r="A13" s="46"/>
      <c r="B13" s="47" t="s">
        <v>3</v>
      </c>
      <c r="C13" s="4">
        <v>470641.82498999999</v>
      </c>
      <c r="D13" s="4">
        <v>515754</v>
      </c>
      <c r="E13" s="4">
        <v>549858</v>
      </c>
      <c r="F13" s="4">
        <v>564536.89142</v>
      </c>
      <c r="G13" s="4">
        <f>[1]Report!$E$6*1000</f>
        <v>635122.31337000011</v>
      </c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x14ac:dyDescent="0.25">
      <c r="A14" s="46"/>
      <c r="B14" s="47"/>
      <c r="C14" s="4"/>
      <c r="D14" s="4"/>
      <c r="E14" s="4"/>
      <c r="F14" s="4"/>
      <c r="G14" s="4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x14ac:dyDescent="0.25">
      <c r="A15" s="41"/>
      <c r="B15" s="47" t="s">
        <v>4</v>
      </c>
      <c r="C15" s="4">
        <v>419590</v>
      </c>
      <c r="D15" s="4">
        <v>457355</v>
      </c>
      <c r="E15" s="49">
        <v>488680</v>
      </c>
      <c r="F15" s="49">
        <v>503504.71917999996</v>
      </c>
      <c r="G15" s="49">
        <f>G16+G17+G23+G26</f>
        <v>583032.7617700001</v>
      </c>
      <c r="H15" s="4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25">
      <c r="A16" s="46"/>
      <c r="B16" s="50" t="s">
        <v>5</v>
      </c>
      <c r="C16" s="51">
        <v>22637</v>
      </c>
      <c r="D16" s="51">
        <v>21308</v>
      </c>
      <c r="E16" s="51">
        <v>36393</v>
      </c>
      <c r="F16" s="51">
        <v>36679.090639999995</v>
      </c>
      <c r="G16" s="51">
        <f>[1]Report!$E$11*1000</f>
        <v>31257.984220000009</v>
      </c>
      <c r="H16" s="5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x14ac:dyDescent="0.25">
      <c r="A17" s="46"/>
      <c r="B17" s="50" t="s">
        <v>6</v>
      </c>
      <c r="C17" s="51">
        <v>235872</v>
      </c>
      <c r="D17" s="51">
        <v>277244</v>
      </c>
      <c r="E17" s="51">
        <v>289472</v>
      </c>
      <c r="F17" s="51">
        <v>296610.34878999996</v>
      </c>
      <c r="G17" s="51">
        <f>[1]Report!$E$10*1000</f>
        <v>377271.59314000013</v>
      </c>
      <c r="H17" s="51"/>
      <c r="I17" s="52"/>
      <c r="J17" s="53">
        <f>+E16+E17+E23+E26</f>
        <v>488680</v>
      </c>
      <c r="K17" s="52"/>
      <c r="L17" s="52"/>
      <c r="M17" s="52"/>
      <c r="N17" s="52"/>
      <c r="O17" s="5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x14ac:dyDescent="0.25">
      <c r="A18" s="46"/>
      <c r="B18" s="54" t="s">
        <v>7</v>
      </c>
      <c r="C18" s="55">
        <v>58744</v>
      </c>
      <c r="D18" s="55">
        <v>61422</v>
      </c>
      <c r="E18" s="55">
        <v>66004</v>
      </c>
      <c r="F18" s="55">
        <v>65064.480739999999</v>
      </c>
      <c r="G18" s="55">
        <f>[1]revenues!$E$75+[1]revenues!$E$76+[1]revenues!$E$77+[1]revenues!$E$78</f>
        <v>85192.334819999989</v>
      </c>
      <c r="H18" s="55"/>
      <c r="I18" s="56"/>
      <c r="J18" s="56"/>
      <c r="K18" s="56"/>
      <c r="L18" s="56"/>
      <c r="M18" s="56"/>
      <c r="N18" s="56"/>
      <c r="O18" s="56"/>
    </row>
    <row r="19" spans="1:40" x14ac:dyDescent="0.25">
      <c r="A19" s="46"/>
      <c r="B19" s="54" t="s">
        <v>8</v>
      </c>
      <c r="C19" s="55">
        <v>23905</v>
      </c>
      <c r="D19" s="55">
        <v>23959</v>
      </c>
      <c r="E19" s="55">
        <v>24309</v>
      </c>
      <c r="F19" s="55">
        <v>22440.25</v>
      </c>
      <c r="G19" s="55">
        <f>[1]revenues!$E$23</f>
        <v>34899.202160000001</v>
      </c>
      <c r="H19" s="55"/>
      <c r="I19" s="56"/>
      <c r="J19" s="56"/>
      <c r="K19" s="56"/>
      <c r="L19" s="56"/>
      <c r="M19" s="56"/>
      <c r="N19" s="56"/>
      <c r="O19" s="56"/>
    </row>
    <row r="20" spans="1:40" x14ac:dyDescent="0.25">
      <c r="A20" s="46"/>
      <c r="B20" s="54" t="s">
        <v>9</v>
      </c>
      <c r="C20" s="55">
        <v>36784</v>
      </c>
      <c r="D20" s="55">
        <v>49492</v>
      </c>
      <c r="E20" s="55">
        <v>48792</v>
      </c>
      <c r="F20" s="55">
        <v>48704.560429999998</v>
      </c>
      <c r="G20" s="55">
        <f>[1]revenues!$E$104</f>
        <v>56249.268179999999</v>
      </c>
      <c r="H20" s="55"/>
      <c r="I20" s="56"/>
      <c r="J20" s="57"/>
      <c r="K20" s="56"/>
      <c r="L20" s="56"/>
      <c r="M20" s="56"/>
      <c r="N20" s="56"/>
      <c r="O20" s="56"/>
    </row>
    <row r="21" spans="1:40" x14ac:dyDescent="0.25">
      <c r="A21" s="46"/>
      <c r="B21" s="54" t="s">
        <v>10</v>
      </c>
      <c r="C21" s="55">
        <v>9225</v>
      </c>
      <c r="D21" s="55">
        <v>9804</v>
      </c>
      <c r="E21" s="55">
        <v>11077</v>
      </c>
      <c r="F21" s="55">
        <v>12178.68902</v>
      </c>
      <c r="G21" s="55">
        <f>[1]revenues!$E$100</f>
        <v>15772.251990000001</v>
      </c>
      <c r="H21" s="55"/>
      <c r="I21" s="56"/>
      <c r="J21" s="56"/>
      <c r="K21" s="56"/>
      <c r="L21" s="56"/>
      <c r="M21" s="56"/>
      <c r="N21" s="56"/>
      <c r="O21" s="56"/>
    </row>
    <row r="22" spans="1:40" x14ac:dyDescent="0.25">
      <c r="A22" s="46"/>
      <c r="B22" s="54" t="s">
        <v>11</v>
      </c>
      <c r="C22" s="55">
        <v>8180</v>
      </c>
      <c r="D22" s="55">
        <v>8640</v>
      </c>
      <c r="E22" s="55">
        <v>8983</v>
      </c>
      <c r="F22" s="55">
        <v>9313.4710899999991</v>
      </c>
      <c r="G22" s="55">
        <f>[1]revenues!$E$69</f>
        <v>10681.001649999998</v>
      </c>
      <c r="H22" s="55"/>
      <c r="I22" s="57"/>
      <c r="J22" s="57"/>
      <c r="K22" s="56"/>
      <c r="L22" s="56"/>
      <c r="M22" s="56"/>
      <c r="N22" s="56"/>
      <c r="O22" s="56"/>
    </row>
    <row r="23" spans="1:40" x14ac:dyDescent="0.25">
      <c r="A23" s="46"/>
      <c r="B23" s="50" t="s">
        <v>12</v>
      </c>
      <c r="C23" s="51">
        <v>155343</v>
      </c>
      <c r="D23" s="51">
        <v>158510</v>
      </c>
      <c r="E23" s="58">
        <v>162247</v>
      </c>
      <c r="F23" s="58">
        <v>167156.83785000001</v>
      </c>
      <c r="G23" s="58">
        <f>[1]Report!$E$9*1000</f>
        <v>173318.49763999999</v>
      </c>
      <c r="H23" s="58"/>
      <c r="I23" s="56"/>
      <c r="J23" s="56"/>
      <c r="K23" s="56"/>
      <c r="L23" s="56"/>
      <c r="M23" s="56"/>
      <c r="N23" s="56"/>
      <c r="O23" s="56"/>
    </row>
    <row r="24" spans="1:40" x14ac:dyDescent="0.25">
      <c r="A24" s="46"/>
      <c r="B24" s="54" t="s">
        <v>13</v>
      </c>
      <c r="C24" s="55">
        <v>141895</v>
      </c>
      <c r="D24" s="55">
        <v>143901</v>
      </c>
      <c r="E24" s="55">
        <v>149150</v>
      </c>
      <c r="F24" s="55">
        <v>152929.94491000002</v>
      </c>
      <c r="G24" s="55">
        <f>[1]revenues!$E$13</f>
        <v>158210.67079999999</v>
      </c>
      <c r="H24" s="55"/>
      <c r="I24" s="56"/>
      <c r="J24" s="56"/>
      <c r="K24" s="56"/>
      <c r="L24" s="56"/>
      <c r="M24" s="56"/>
      <c r="N24" s="56"/>
      <c r="O24" s="56"/>
    </row>
    <row r="25" spans="1:40" x14ac:dyDescent="0.25">
      <c r="A25" s="46"/>
      <c r="B25" s="54" t="s">
        <v>14</v>
      </c>
      <c r="C25" s="55">
        <v>13448</v>
      </c>
      <c r="D25" s="55">
        <v>14609</v>
      </c>
      <c r="E25" s="55">
        <v>13097</v>
      </c>
      <c r="F25" s="55">
        <v>14226.892940000002</v>
      </c>
      <c r="G25" s="55">
        <f>[1]revenues!$E$19</f>
        <v>15107.82684</v>
      </c>
      <c r="H25" s="55"/>
      <c r="I25" s="56"/>
      <c r="J25" s="56"/>
      <c r="K25" s="56"/>
      <c r="L25" s="56"/>
      <c r="M25" s="56"/>
      <c r="N25" s="56"/>
      <c r="O25" s="56"/>
    </row>
    <row r="26" spans="1:40" x14ac:dyDescent="0.25">
      <c r="A26" s="46"/>
      <c r="B26" s="50" t="s">
        <v>15</v>
      </c>
      <c r="C26" s="51">
        <v>5738</v>
      </c>
      <c r="D26" s="51">
        <v>293</v>
      </c>
      <c r="E26" s="51">
        <v>568</v>
      </c>
      <c r="F26" s="51">
        <v>3058.4418999999998</v>
      </c>
      <c r="G26" s="51">
        <f>[1]Report!$E$13*1000</f>
        <v>1184.68677</v>
      </c>
      <c r="H26" s="51"/>
      <c r="I26" s="56"/>
      <c r="J26" s="56"/>
      <c r="K26" s="56"/>
      <c r="L26" s="56"/>
      <c r="M26" s="56"/>
      <c r="N26" s="56"/>
      <c r="O26" s="56"/>
    </row>
    <row r="27" spans="1:40" x14ac:dyDescent="0.25">
      <c r="A27" s="46"/>
      <c r="B27" s="50"/>
      <c r="C27" s="38"/>
      <c r="D27" s="38"/>
      <c r="E27" s="38"/>
      <c r="F27" s="51"/>
      <c r="G27" s="51"/>
      <c r="H27" s="51"/>
      <c r="I27" s="56"/>
      <c r="J27" s="56"/>
      <c r="K27" s="56"/>
      <c r="L27" s="56"/>
      <c r="M27" s="56"/>
      <c r="N27" s="56"/>
      <c r="O27" s="56"/>
    </row>
    <row r="28" spans="1:40" x14ac:dyDescent="0.25">
      <c r="A28" s="46"/>
      <c r="B28" s="47" t="s">
        <v>16</v>
      </c>
      <c r="C28" s="4">
        <v>51051.824989999979</v>
      </c>
      <c r="D28" s="4">
        <v>58399</v>
      </c>
      <c r="E28" s="4">
        <v>56941</v>
      </c>
      <c r="F28" s="4">
        <v>56939.641170000017</v>
      </c>
      <c r="G28" s="4">
        <f>G29+G30+G31+G32</f>
        <v>52210.983850000033</v>
      </c>
      <c r="H28" s="4"/>
      <c r="I28" s="56"/>
      <c r="J28" s="56"/>
      <c r="K28" s="56"/>
      <c r="L28" s="56"/>
      <c r="M28" s="56"/>
      <c r="N28" s="56"/>
      <c r="O28" s="56"/>
    </row>
    <row r="29" spans="1:40" x14ac:dyDescent="0.25">
      <c r="A29" s="46"/>
      <c r="B29" s="50" t="s">
        <v>17</v>
      </c>
      <c r="C29" s="51">
        <v>47044.310079999981</v>
      </c>
      <c r="D29" s="51">
        <v>56215</v>
      </c>
      <c r="E29" s="51">
        <v>55760</v>
      </c>
      <c r="F29" s="51">
        <v>55005.491660000014</v>
      </c>
      <c r="G29" s="51">
        <f>[1]Report!$E$15*1000</f>
        <v>48919.148640000029</v>
      </c>
      <c r="H29" s="51"/>
      <c r="I29" s="57"/>
      <c r="J29" s="56"/>
      <c r="K29" s="56"/>
      <c r="L29" s="56"/>
      <c r="M29" s="56"/>
      <c r="N29" s="56"/>
      <c r="O29" s="56"/>
    </row>
    <row r="30" spans="1:40" x14ac:dyDescent="0.25">
      <c r="A30" s="46"/>
      <c r="B30" s="50" t="s">
        <v>18</v>
      </c>
      <c r="C30" s="51">
        <v>2355.02486</v>
      </c>
      <c r="D30" s="51">
        <v>1610</v>
      </c>
      <c r="E30" s="51">
        <v>1181</v>
      </c>
      <c r="F30" s="51">
        <v>1337.9638299999999</v>
      </c>
      <c r="G30" s="51">
        <f>[1]Report!$E$12*1000</f>
        <v>1625.84773</v>
      </c>
      <c r="H30" s="51"/>
      <c r="I30" s="56"/>
      <c r="J30" s="56"/>
      <c r="K30" s="56"/>
      <c r="L30" s="56"/>
      <c r="M30" s="56"/>
      <c r="N30" s="56"/>
      <c r="O30" s="56"/>
    </row>
    <row r="31" spans="1:40" x14ac:dyDescent="0.25">
      <c r="A31" s="46"/>
      <c r="B31" s="50" t="s">
        <v>19</v>
      </c>
      <c r="C31" s="51">
        <v>1652.4900499999999</v>
      </c>
      <c r="D31" s="51">
        <v>574</v>
      </c>
      <c r="E31" s="60" t="s">
        <v>40</v>
      </c>
      <c r="F31" s="59">
        <v>596.18568000000005</v>
      </c>
      <c r="G31" s="59">
        <f>([1]Report!$E$18+[1]Report!$E$16)*1000</f>
        <v>1250.73397</v>
      </c>
      <c r="H31" s="59"/>
      <c r="I31" s="56"/>
      <c r="J31" s="56"/>
      <c r="K31" s="56"/>
      <c r="L31" s="56"/>
      <c r="M31" s="56"/>
      <c r="N31" s="56"/>
      <c r="O31" s="56"/>
    </row>
    <row r="32" spans="1:40" x14ac:dyDescent="0.25">
      <c r="A32" s="46"/>
      <c r="B32" s="61" t="s">
        <v>20</v>
      </c>
      <c r="C32" s="63" t="s">
        <v>40</v>
      </c>
      <c r="D32" s="64" t="s">
        <v>40</v>
      </c>
      <c r="E32" s="62">
        <v>4237</v>
      </c>
      <c r="F32" s="62">
        <v>4092.53107</v>
      </c>
      <c r="G32" s="62">
        <f>[1]Report!$E$17*1000</f>
        <v>415.25351000000006</v>
      </c>
      <c r="H32" s="62"/>
      <c r="I32" s="56"/>
      <c r="J32" s="56"/>
      <c r="K32" s="56"/>
      <c r="L32" s="56"/>
      <c r="M32" s="56"/>
      <c r="N32" s="56"/>
      <c r="O32" s="56"/>
    </row>
    <row r="33" spans="1:22" x14ac:dyDescent="0.25">
      <c r="A33" s="46"/>
      <c r="B33" s="65"/>
      <c r="C33" s="66"/>
      <c r="D33" s="66"/>
      <c r="E33" s="66"/>
      <c r="F33" s="66"/>
      <c r="G33" s="66"/>
      <c r="H33" s="3"/>
      <c r="I33" s="56"/>
      <c r="J33" s="56"/>
      <c r="K33" s="56"/>
      <c r="L33" s="56"/>
      <c r="M33" s="56"/>
      <c r="N33" s="56"/>
      <c r="O33" s="56"/>
    </row>
    <row r="34" spans="1:22" x14ac:dyDescent="0.25">
      <c r="A34" s="46"/>
      <c r="B34" s="67"/>
      <c r="I34" s="56"/>
      <c r="J34" s="56"/>
      <c r="K34" s="56"/>
      <c r="L34" s="56"/>
      <c r="M34" s="56"/>
      <c r="N34" s="56"/>
      <c r="O34" s="56"/>
    </row>
    <row r="35" spans="1:22" x14ac:dyDescent="0.25">
      <c r="A35" s="3"/>
      <c r="I35" s="56"/>
      <c r="J35" s="56"/>
      <c r="K35" s="56"/>
      <c r="L35" s="56"/>
      <c r="M35" s="56"/>
      <c r="N35" s="56"/>
      <c r="O35" s="56"/>
    </row>
    <row r="36" spans="1:22" x14ac:dyDescent="0.25">
      <c r="I36" s="56"/>
      <c r="J36" s="56"/>
      <c r="K36" s="56"/>
      <c r="L36" s="56"/>
      <c r="M36" s="56"/>
      <c r="N36" s="56"/>
      <c r="O36" s="56"/>
    </row>
    <row r="37" spans="1:22" x14ac:dyDescent="0.25">
      <c r="A37" s="68"/>
      <c r="B37" s="3"/>
      <c r="I37" s="56"/>
      <c r="J37" s="56"/>
      <c r="K37" s="56"/>
      <c r="L37" s="56"/>
      <c r="M37" s="56"/>
      <c r="N37" s="56"/>
      <c r="O37" s="56"/>
    </row>
    <row r="38" spans="1:22" x14ac:dyDescent="0.25">
      <c r="A38" s="68"/>
      <c r="I38" s="56"/>
      <c r="J38" s="56"/>
      <c r="K38" s="56"/>
      <c r="L38" s="56"/>
      <c r="M38" s="69" t="s">
        <v>21</v>
      </c>
      <c r="N38" s="70" t="s">
        <v>22</v>
      </c>
      <c r="O38" s="56"/>
    </row>
    <row r="39" spans="1:22" x14ac:dyDescent="0.25">
      <c r="A39" s="68"/>
      <c r="I39" s="56"/>
      <c r="J39" s="56"/>
      <c r="K39" s="56"/>
      <c r="L39" s="56"/>
      <c r="M39" s="70">
        <v>1999</v>
      </c>
      <c r="N39" s="71">
        <v>275656</v>
      </c>
      <c r="O39" s="72"/>
      <c r="P39" s="4"/>
      <c r="Q39" s="4"/>
      <c r="R39" s="4"/>
      <c r="S39" s="4"/>
      <c r="T39" s="4"/>
      <c r="U39" s="4"/>
      <c r="V39" s="4"/>
    </row>
    <row r="40" spans="1:22" x14ac:dyDescent="0.25">
      <c r="A40" s="68"/>
      <c r="I40" s="56"/>
      <c r="J40" s="56"/>
      <c r="K40" s="56"/>
      <c r="L40" s="56"/>
      <c r="M40" s="70">
        <v>2000</v>
      </c>
      <c r="N40" s="73">
        <v>276926</v>
      </c>
      <c r="O40" s="56"/>
    </row>
    <row r="41" spans="1:22" x14ac:dyDescent="0.25">
      <c r="A41" s="68"/>
      <c r="B41" s="3"/>
      <c r="I41" s="56"/>
      <c r="J41" s="56"/>
      <c r="K41" s="56"/>
      <c r="L41" s="56"/>
      <c r="M41" s="70">
        <v>2001</v>
      </c>
      <c r="N41" s="73">
        <v>285101</v>
      </c>
      <c r="O41" s="56"/>
    </row>
    <row r="42" spans="1:22" x14ac:dyDescent="0.25">
      <c r="A42" s="68"/>
      <c r="B42" s="3"/>
      <c r="I42" s="56"/>
      <c r="J42" s="56"/>
      <c r="K42" s="56"/>
      <c r="L42" s="56"/>
      <c r="M42" s="70">
        <v>2002</v>
      </c>
      <c r="N42" s="73">
        <v>313483</v>
      </c>
      <c r="O42" s="56"/>
    </row>
    <row r="43" spans="1:22" x14ac:dyDescent="0.25">
      <c r="A43" s="68"/>
      <c r="B43" s="3"/>
      <c r="I43" s="56"/>
      <c r="J43" s="56"/>
      <c r="K43" s="56"/>
      <c r="L43" s="56"/>
      <c r="M43" s="70">
        <v>2003</v>
      </c>
      <c r="N43" s="73">
        <v>326226</v>
      </c>
      <c r="O43" s="56"/>
    </row>
    <row r="44" spans="1:22" x14ac:dyDescent="0.25">
      <c r="A44" s="68"/>
      <c r="B44" s="3"/>
      <c r="I44" s="56"/>
      <c r="J44" s="56"/>
      <c r="K44" s="56"/>
      <c r="L44" s="56"/>
      <c r="M44" s="70">
        <v>2004</v>
      </c>
      <c r="N44" s="73">
        <v>336400</v>
      </c>
      <c r="O44" s="56"/>
    </row>
    <row r="45" spans="1:22" x14ac:dyDescent="0.25">
      <c r="A45" s="68"/>
      <c r="B45" s="3"/>
      <c r="I45" s="56"/>
      <c r="J45" s="56"/>
      <c r="K45" s="56"/>
      <c r="L45" s="56"/>
      <c r="M45" s="70">
        <v>2005</v>
      </c>
      <c r="N45" s="73">
        <v>428580</v>
      </c>
      <c r="O45" s="56"/>
    </row>
    <row r="46" spans="1:22" x14ac:dyDescent="0.25">
      <c r="A46" s="68"/>
      <c r="B46" s="3"/>
      <c r="I46" s="56"/>
      <c r="J46" s="56"/>
      <c r="K46" s="56"/>
      <c r="L46" s="56"/>
      <c r="M46" s="70">
        <v>2006</v>
      </c>
      <c r="N46" s="73">
        <v>500370</v>
      </c>
      <c r="O46" s="56"/>
    </row>
    <row r="47" spans="1:22" x14ac:dyDescent="0.25">
      <c r="A47" s="68"/>
      <c r="B47" s="3"/>
      <c r="I47" s="56"/>
      <c r="J47" s="56"/>
      <c r="K47" s="56"/>
      <c r="L47" s="56"/>
      <c r="M47" s="70">
        <v>2007</v>
      </c>
      <c r="N47" s="73">
        <v>513004</v>
      </c>
      <c r="O47" s="56"/>
    </row>
    <row r="48" spans="1:22" x14ac:dyDescent="0.25">
      <c r="A48" s="68"/>
      <c r="B48" s="3"/>
      <c r="I48" s="56"/>
      <c r="J48" s="56"/>
      <c r="K48" s="56"/>
      <c r="L48" s="56"/>
      <c r="M48" s="70">
        <v>2008</v>
      </c>
      <c r="N48" s="73" t="e">
        <f>+#REF!</f>
        <v>#REF!</v>
      </c>
      <c r="O48" s="56"/>
    </row>
    <row r="49" spans="1:15" x14ac:dyDescent="0.25">
      <c r="A49" s="68"/>
      <c r="B49" s="3"/>
      <c r="I49" s="56"/>
      <c r="J49" s="56"/>
      <c r="K49" s="56"/>
      <c r="L49" s="56"/>
      <c r="M49" s="70">
        <v>2009</v>
      </c>
      <c r="N49" s="57">
        <f>C13</f>
        <v>470641.82498999999</v>
      </c>
      <c r="O49" s="56"/>
    </row>
    <row r="50" spans="1:15" x14ac:dyDescent="0.25">
      <c r="A50" s="68"/>
      <c r="B50" s="3"/>
      <c r="I50" s="56"/>
      <c r="J50" s="56"/>
      <c r="K50" s="56"/>
      <c r="L50" s="56"/>
      <c r="M50" s="70">
        <v>2010</v>
      </c>
      <c r="N50" s="57">
        <f>D13</f>
        <v>515754</v>
      </c>
      <c r="O50" s="56"/>
    </row>
    <row r="51" spans="1:15" x14ac:dyDescent="0.25">
      <c r="A51" s="68"/>
      <c r="B51" s="3"/>
      <c r="I51" s="56"/>
      <c r="J51" s="56"/>
      <c r="K51" s="56"/>
      <c r="L51" s="56"/>
      <c r="M51" s="70">
        <v>2011</v>
      </c>
      <c r="N51" s="57">
        <f>E13</f>
        <v>549858</v>
      </c>
      <c r="O51" s="56"/>
    </row>
    <row r="52" spans="1:15" x14ac:dyDescent="0.25">
      <c r="B52" s="74" t="s">
        <v>23</v>
      </c>
      <c r="I52" s="56"/>
      <c r="J52" s="56"/>
      <c r="K52" s="56"/>
      <c r="L52" s="56"/>
      <c r="M52" s="56"/>
      <c r="N52" s="56"/>
      <c r="O52" s="56"/>
    </row>
    <row r="53" spans="1:15" x14ac:dyDescent="0.25">
      <c r="A53" s="2"/>
      <c r="B53" s="2"/>
    </row>
    <row r="55" spans="1:15" x14ac:dyDescent="0.25">
      <c r="A55" s="76"/>
      <c r="B55" s="76"/>
      <c r="C55" s="76"/>
      <c r="D55" s="76"/>
      <c r="E55" s="76"/>
      <c r="F55" s="76"/>
      <c r="G55" s="76"/>
      <c r="H55" s="76"/>
    </row>
  </sheetData>
  <mergeCells count="1">
    <mergeCell ref="C4:F4"/>
  </mergeCells>
  <pageMargins left="0.7" right="0.7" top="0.75" bottom="0.75" header="0.3" footer="0.3"/>
  <pageSetup scale="68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47625</xdr:rowOff>
              </from>
              <to>
                <xdr:col>1</xdr:col>
                <xdr:colOff>123825</xdr:colOff>
                <xdr:row>2</xdr:row>
                <xdr:rowOff>152400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W63"/>
  <sheetViews>
    <sheetView workbookViewId="0">
      <selection activeCell="H2" sqref="H2"/>
    </sheetView>
  </sheetViews>
  <sheetFormatPr defaultRowHeight="12.75" x14ac:dyDescent="0.2"/>
  <cols>
    <col min="1" max="1" width="9.140625" style="38"/>
    <col min="2" max="2" width="10" style="38" customWidth="1"/>
    <col min="3" max="3" width="9.7109375" style="38" customWidth="1"/>
    <col min="4" max="4" width="15.5703125" style="38" customWidth="1"/>
    <col min="5" max="6" width="12.140625" style="38" customWidth="1"/>
    <col min="7" max="7" width="13.5703125" style="38" customWidth="1"/>
    <col min="8" max="8" width="12.140625" style="38" customWidth="1"/>
    <col min="9" max="256" width="9.140625" style="38"/>
    <col min="257" max="257" width="15.7109375" style="38" customWidth="1"/>
    <col min="258" max="258" width="6.5703125" style="38" customWidth="1"/>
    <col min="259" max="259" width="9.7109375" style="38" customWidth="1"/>
    <col min="260" max="260" width="9.42578125" style="38" customWidth="1"/>
    <col min="261" max="262" width="12.140625" style="38" customWidth="1"/>
    <col min="263" max="263" width="9.7109375" style="38" customWidth="1"/>
    <col min="264" max="264" width="12.140625" style="38" customWidth="1"/>
    <col min="265" max="512" width="9.140625" style="38"/>
    <col min="513" max="513" width="15.7109375" style="38" customWidth="1"/>
    <col min="514" max="514" width="6.5703125" style="38" customWidth="1"/>
    <col min="515" max="515" width="9.7109375" style="38" customWidth="1"/>
    <col min="516" max="516" width="9.42578125" style="38" customWidth="1"/>
    <col min="517" max="518" width="12.140625" style="38" customWidth="1"/>
    <col min="519" max="519" width="9.7109375" style="38" customWidth="1"/>
    <col min="520" max="520" width="12.140625" style="38" customWidth="1"/>
    <col min="521" max="768" width="9.140625" style="38"/>
    <col min="769" max="769" width="15.7109375" style="38" customWidth="1"/>
    <col min="770" max="770" width="6.5703125" style="38" customWidth="1"/>
    <col min="771" max="771" width="9.7109375" style="38" customWidth="1"/>
    <col min="772" max="772" width="9.42578125" style="38" customWidth="1"/>
    <col min="773" max="774" width="12.140625" style="38" customWidth="1"/>
    <col min="775" max="775" width="9.7109375" style="38" customWidth="1"/>
    <col min="776" max="776" width="12.140625" style="38" customWidth="1"/>
    <col min="777" max="1024" width="9.140625" style="38"/>
    <col min="1025" max="1025" width="15.7109375" style="38" customWidth="1"/>
    <col min="1026" max="1026" width="6.5703125" style="38" customWidth="1"/>
    <col min="1027" max="1027" width="9.7109375" style="38" customWidth="1"/>
    <col min="1028" max="1028" width="9.42578125" style="38" customWidth="1"/>
    <col min="1029" max="1030" width="12.140625" style="38" customWidth="1"/>
    <col min="1031" max="1031" width="9.7109375" style="38" customWidth="1"/>
    <col min="1032" max="1032" width="12.140625" style="38" customWidth="1"/>
    <col min="1033" max="1280" width="9.140625" style="38"/>
    <col min="1281" max="1281" width="15.7109375" style="38" customWidth="1"/>
    <col min="1282" max="1282" width="6.5703125" style="38" customWidth="1"/>
    <col min="1283" max="1283" width="9.7109375" style="38" customWidth="1"/>
    <col min="1284" max="1284" width="9.42578125" style="38" customWidth="1"/>
    <col min="1285" max="1286" width="12.140625" style="38" customWidth="1"/>
    <col min="1287" max="1287" width="9.7109375" style="38" customWidth="1"/>
    <col min="1288" max="1288" width="12.140625" style="38" customWidth="1"/>
    <col min="1289" max="1536" width="9.140625" style="38"/>
    <col min="1537" max="1537" width="15.7109375" style="38" customWidth="1"/>
    <col min="1538" max="1538" width="6.5703125" style="38" customWidth="1"/>
    <col min="1539" max="1539" width="9.7109375" style="38" customWidth="1"/>
    <col min="1540" max="1540" width="9.42578125" style="38" customWidth="1"/>
    <col min="1541" max="1542" width="12.140625" style="38" customWidth="1"/>
    <col min="1543" max="1543" width="9.7109375" style="38" customWidth="1"/>
    <col min="1544" max="1544" width="12.140625" style="38" customWidth="1"/>
    <col min="1545" max="1792" width="9.140625" style="38"/>
    <col min="1793" max="1793" width="15.7109375" style="38" customWidth="1"/>
    <col min="1794" max="1794" width="6.5703125" style="38" customWidth="1"/>
    <col min="1795" max="1795" width="9.7109375" style="38" customWidth="1"/>
    <col min="1796" max="1796" width="9.42578125" style="38" customWidth="1"/>
    <col min="1797" max="1798" width="12.140625" style="38" customWidth="1"/>
    <col min="1799" max="1799" width="9.7109375" style="38" customWidth="1"/>
    <col min="1800" max="1800" width="12.140625" style="38" customWidth="1"/>
    <col min="1801" max="2048" width="9.140625" style="38"/>
    <col min="2049" max="2049" width="15.7109375" style="38" customWidth="1"/>
    <col min="2050" max="2050" width="6.5703125" style="38" customWidth="1"/>
    <col min="2051" max="2051" width="9.7109375" style="38" customWidth="1"/>
    <col min="2052" max="2052" width="9.42578125" style="38" customWidth="1"/>
    <col min="2053" max="2054" width="12.140625" style="38" customWidth="1"/>
    <col min="2055" max="2055" width="9.7109375" style="38" customWidth="1"/>
    <col min="2056" max="2056" width="12.140625" style="38" customWidth="1"/>
    <col min="2057" max="2304" width="9.140625" style="38"/>
    <col min="2305" max="2305" width="15.7109375" style="38" customWidth="1"/>
    <col min="2306" max="2306" width="6.5703125" style="38" customWidth="1"/>
    <col min="2307" max="2307" width="9.7109375" style="38" customWidth="1"/>
    <col min="2308" max="2308" width="9.42578125" style="38" customWidth="1"/>
    <col min="2309" max="2310" width="12.140625" style="38" customWidth="1"/>
    <col min="2311" max="2311" width="9.7109375" style="38" customWidth="1"/>
    <col min="2312" max="2312" width="12.140625" style="38" customWidth="1"/>
    <col min="2313" max="2560" width="9.140625" style="38"/>
    <col min="2561" max="2561" width="15.7109375" style="38" customWidth="1"/>
    <col min="2562" max="2562" width="6.5703125" style="38" customWidth="1"/>
    <col min="2563" max="2563" width="9.7109375" style="38" customWidth="1"/>
    <col min="2564" max="2564" width="9.42578125" style="38" customWidth="1"/>
    <col min="2565" max="2566" width="12.140625" style="38" customWidth="1"/>
    <col min="2567" max="2567" width="9.7109375" style="38" customWidth="1"/>
    <col min="2568" max="2568" width="12.140625" style="38" customWidth="1"/>
    <col min="2569" max="2816" width="9.140625" style="38"/>
    <col min="2817" max="2817" width="15.7109375" style="38" customWidth="1"/>
    <col min="2818" max="2818" width="6.5703125" style="38" customWidth="1"/>
    <col min="2819" max="2819" width="9.7109375" style="38" customWidth="1"/>
    <col min="2820" max="2820" width="9.42578125" style="38" customWidth="1"/>
    <col min="2821" max="2822" width="12.140625" style="38" customWidth="1"/>
    <col min="2823" max="2823" width="9.7109375" style="38" customWidth="1"/>
    <col min="2824" max="2824" width="12.140625" style="38" customWidth="1"/>
    <col min="2825" max="3072" width="9.140625" style="38"/>
    <col min="3073" max="3073" width="15.7109375" style="38" customWidth="1"/>
    <col min="3074" max="3074" width="6.5703125" style="38" customWidth="1"/>
    <col min="3075" max="3075" width="9.7109375" style="38" customWidth="1"/>
    <col min="3076" max="3076" width="9.42578125" style="38" customWidth="1"/>
    <col min="3077" max="3078" width="12.140625" style="38" customWidth="1"/>
    <col min="3079" max="3079" width="9.7109375" style="38" customWidth="1"/>
    <col min="3080" max="3080" width="12.140625" style="38" customWidth="1"/>
    <col min="3081" max="3328" width="9.140625" style="38"/>
    <col min="3329" max="3329" width="15.7109375" style="38" customWidth="1"/>
    <col min="3330" max="3330" width="6.5703125" style="38" customWidth="1"/>
    <col min="3331" max="3331" width="9.7109375" style="38" customWidth="1"/>
    <col min="3332" max="3332" width="9.42578125" style="38" customWidth="1"/>
    <col min="3333" max="3334" width="12.140625" style="38" customWidth="1"/>
    <col min="3335" max="3335" width="9.7109375" style="38" customWidth="1"/>
    <col min="3336" max="3336" width="12.140625" style="38" customWidth="1"/>
    <col min="3337" max="3584" width="9.140625" style="38"/>
    <col min="3585" max="3585" width="15.7109375" style="38" customWidth="1"/>
    <col min="3586" max="3586" width="6.5703125" style="38" customWidth="1"/>
    <col min="3587" max="3587" width="9.7109375" style="38" customWidth="1"/>
    <col min="3588" max="3588" width="9.42578125" style="38" customWidth="1"/>
    <col min="3589" max="3590" width="12.140625" style="38" customWidth="1"/>
    <col min="3591" max="3591" width="9.7109375" style="38" customWidth="1"/>
    <col min="3592" max="3592" width="12.140625" style="38" customWidth="1"/>
    <col min="3593" max="3840" width="9.140625" style="38"/>
    <col min="3841" max="3841" width="15.7109375" style="38" customWidth="1"/>
    <col min="3842" max="3842" width="6.5703125" style="38" customWidth="1"/>
    <col min="3843" max="3843" width="9.7109375" style="38" customWidth="1"/>
    <col min="3844" max="3844" width="9.42578125" style="38" customWidth="1"/>
    <col min="3845" max="3846" width="12.140625" style="38" customWidth="1"/>
    <col min="3847" max="3847" width="9.7109375" style="38" customWidth="1"/>
    <col min="3848" max="3848" width="12.140625" style="38" customWidth="1"/>
    <col min="3849" max="4096" width="9.140625" style="38"/>
    <col min="4097" max="4097" width="15.7109375" style="38" customWidth="1"/>
    <col min="4098" max="4098" width="6.5703125" style="38" customWidth="1"/>
    <col min="4099" max="4099" width="9.7109375" style="38" customWidth="1"/>
    <col min="4100" max="4100" width="9.42578125" style="38" customWidth="1"/>
    <col min="4101" max="4102" width="12.140625" style="38" customWidth="1"/>
    <col min="4103" max="4103" width="9.7109375" style="38" customWidth="1"/>
    <col min="4104" max="4104" width="12.140625" style="38" customWidth="1"/>
    <col min="4105" max="4352" width="9.140625" style="38"/>
    <col min="4353" max="4353" width="15.7109375" style="38" customWidth="1"/>
    <col min="4354" max="4354" width="6.5703125" style="38" customWidth="1"/>
    <col min="4355" max="4355" width="9.7109375" style="38" customWidth="1"/>
    <col min="4356" max="4356" width="9.42578125" style="38" customWidth="1"/>
    <col min="4357" max="4358" width="12.140625" style="38" customWidth="1"/>
    <col min="4359" max="4359" width="9.7109375" style="38" customWidth="1"/>
    <col min="4360" max="4360" width="12.140625" style="38" customWidth="1"/>
    <col min="4361" max="4608" width="9.140625" style="38"/>
    <col min="4609" max="4609" width="15.7109375" style="38" customWidth="1"/>
    <col min="4610" max="4610" width="6.5703125" style="38" customWidth="1"/>
    <col min="4611" max="4611" width="9.7109375" style="38" customWidth="1"/>
    <col min="4612" max="4612" width="9.42578125" style="38" customWidth="1"/>
    <col min="4613" max="4614" width="12.140625" style="38" customWidth="1"/>
    <col min="4615" max="4615" width="9.7109375" style="38" customWidth="1"/>
    <col min="4616" max="4616" width="12.140625" style="38" customWidth="1"/>
    <col min="4617" max="4864" width="9.140625" style="38"/>
    <col min="4865" max="4865" width="15.7109375" style="38" customWidth="1"/>
    <col min="4866" max="4866" width="6.5703125" style="38" customWidth="1"/>
    <col min="4867" max="4867" width="9.7109375" style="38" customWidth="1"/>
    <col min="4868" max="4868" width="9.42578125" style="38" customWidth="1"/>
    <col min="4869" max="4870" width="12.140625" style="38" customWidth="1"/>
    <col min="4871" max="4871" width="9.7109375" style="38" customWidth="1"/>
    <col min="4872" max="4872" width="12.140625" style="38" customWidth="1"/>
    <col min="4873" max="5120" width="9.140625" style="38"/>
    <col min="5121" max="5121" width="15.7109375" style="38" customWidth="1"/>
    <col min="5122" max="5122" width="6.5703125" style="38" customWidth="1"/>
    <col min="5123" max="5123" width="9.7109375" style="38" customWidth="1"/>
    <col min="5124" max="5124" width="9.42578125" style="38" customWidth="1"/>
    <col min="5125" max="5126" width="12.140625" style="38" customWidth="1"/>
    <col min="5127" max="5127" width="9.7109375" style="38" customWidth="1"/>
    <col min="5128" max="5128" width="12.140625" style="38" customWidth="1"/>
    <col min="5129" max="5376" width="9.140625" style="38"/>
    <col min="5377" max="5377" width="15.7109375" style="38" customWidth="1"/>
    <col min="5378" max="5378" width="6.5703125" style="38" customWidth="1"/>
    <col min="5379" max="5379" width="9.7109375" style="38" customWidth="1"/>
    <col min="5380" max="5380" width="9.42578125" style="38" customWidth="1"/>
    <col min="5381" max="5382" width="12.140625" style="38" customWidth="1"/>
    <col min="5383" max="5383" width="9.7109375" style="38" customWidth="1"/>
    <col min="5384" max="5384" width="12.140625" style="38" customWidth="1"/>
    <col min="5385" max="5632" width="9.140625" style="38"/>
    <col min="5633" max="5633" width="15.7109375" style="38" customWidth="1"/>
    <col min="5634" max="5634" width="6.5703125" style="38" customWidth="1"/>
    <col min="5635" max="5635" width="9.7109375" style="38" customWidth="1"/>
    <col min="5636" max="5636" width="9.42578125" style="38" customWidth="1"/>
    <col min="5637" max="5638" width="12.140625" style="38" customWidth="1"/>
    <col min="5639" max="5639" width="9.7109375" style="38" customWidth="1"/>
    <col min="5640" max="5640" width="12.140625" style="38" customWidth="1"/>
    <col min="5641" max="5888" width="9.140625" style="38"/>
    <col min="5889" max="5889" width="15.7109375" style="38" customWidth="1"/>
    <col min="5890" max="5890" width="6.5703125" style="38" customWidth="1"/>
    <col min="5891" max="5891" width="9.7109375" style="38" customWidth="1"/>
    <col min="5892" max="5892" width="9.42578125" style="38" customWidth="1"/>
    <col min="5893" max="5894" width="12.140625" style="38" customWidth="1"/>
    <col min="5895" max="5895" width="9.7109375" style="38" customWidth="1"/>
    <col min="5896" max="5896" width="12.140625" style="38" customWidth="1"/>
    <col min="5897" max="6144" width="9.140625" style="38"/>
    <col min="6145" max="6145" width="15.7109375" style="38" customWidth="1"/>
    <col min="6146" max="6146" width="6.5703125" style="38" customWidth="1"/>
    <col min="6147" max="6147" width="9.7109375" style="38" customWidth="1"/>
    <col min="6148" max="6148" width="9.42578125" style="38" customWidth="1"/>
    <col min="6149" max="6150" width="12.140625" style="38" customWidth="1"/>
    <col min="6151" max="6151" width="9.7109375" style="38" customWidth="1"/>
    <col min="6152" max="6152" width="12.140625" style="38" customWidth="1"/>
    <col min="6153" max="6400" width="9.140625" style="38"/>
    <col min="6401" max="6401" width="15.7109375" style="38" customWidth="1"/>
    <col min="6402" max="6402" width="6.5703125" style="38" customWidth="1"/>
    <col min="6403" max="6403" width="9.7109375" style="38" customWidth="1"/>
    <col min="6404" max="6404" width="9.42578125" style="38" customWidth="1"/>
    <col min="6405" max="6406" width="12.140625" style="38" customWidth="1"/>
    <col min="6407" max="6407" width="9.7109375" style="38" customWidth="1"/>
    <col min="6408" max="6408" width="12.140625" style="38" customWidth="1"/>
    <col min="6409" max="6656" width="9.140625" style="38"/>
    <col min="6657" max="6657" width="15.7109375" style="38" customWidth="1"/>
    <col min="6658" max="6658" width="6.5703125" style="38" customWidth="1"/>
    <col min="6659" max="6659" width="9.7109375" style="38" customWidth="1"/>
    <col min="6660" max="6660" width="9.42578125" style="38" customWidth="1"/>
    <col min="6661" max="6662" width="12.140625" style="38" customWidth="1"/>
    <col min="6663" max="6663" width="9.7109375" style="38" customWidth="1"/>
    <col min="6664" max="6664" width="12.140625" style="38" customWidth="1"/>
    <col min="6665" max="6912" width="9.140625" style="38"/>
    <col min="6913" max="6913" width="15.7109375" style="38" customWidth="1"/>
    <col min="6914" max="6914" width="6.5703125" style="38" customWidth="1"/>
    <col min="6915" max="6915" width="9.7109375" style="38" customWidth="1"/>
    <col min="6916" max="6916" width="9.42578125" style="38" customWidth="1"/>
    <col min="6917" max="6918" width="12.140625" style="38" customWidth="1"/>
    <col min="6919" max="6919" width="9.7109375" style="38" customWidth="1"/>
    <col min="6920" max="6920" width="12.140625" style="38" customWidth="1"/>
    <col min="6921" max="7168" width="9.140625" style="38"/>
    <col min="7169" max="7169" width="15.7109375" style="38" customWidth="1"/>
    <col min="7170" max="7170" width="6.5703125" style="38" customWidth="1"/>
    <col min="7171" max="7171" width="9.7109375" style="38" customWidth="1"/>
    <col min="7172" max="7172" width="9.42578125" style="38" customWidth="1"/>
    <col min="7173" max="7174" width="12.140625" style="38" customWidth="1"/>
    <col min="7175" max="7175" width="9.7109375" style="38" customWidth="1"/>
    <col min="7176" max="7176" width="12.140625" style="38" customWidth="1"/>
    <col min="7177" max="7424" width="9.140625" style="38"/>
    <col min="7425" max="7425" width="15.7109375" style="38" customWidth="1"/>
    <col min="7426" max="7426" width="6.5703125" style="38" customWidth="1"/>
    <col min="7427" max="7427" width="9.7109375" style="38" customWidth="1"/>
    <col min="7428" max="7428" width="9.42578125" style="38" customWidth="1"/>
    <col min="7429" max="7430" width="12.140625" style="38" customWidth="1"/>
    <col min="7431" max="7431" width="9.7109375" style="38" customWidth="1"/>
    <col min="7432" max="7432" width="12.140625" style="38" customWidth="1"/>
    <col min="7433" max="7680" width="9.140625" style="38"/>
    <col min="7681" max="7681" width="15.7109375" style="38" customWidth="1"/>
    <col min="7682" max="7682" width="6.5703125" style="38" customWidth="1"/>
    <col min="7683" max="7683" width="9.7109375" style="38" customWidth="1"/>
    <col min="7684" max="7684" width="9.42578125" style="38" customWidth="1"/>
    <col min="7685" max="7686" width="12.140625" style="38" customWidth="1"/>
    <col min="7687" max="7687" width="9.7109375" style="38" customWidth="1"/>
    <col min="7688" max="7688" width="12.140625" style="38" customWidth="1"/>
    <col min="7689" max="7936" width="9.140625" style="38"/>
    <col min="7937" max="7937" width="15.7109375" style="38" customWidth="1"/>
    <col min="7938" max="7938" width="6.5703125" style="38" customWidth="1"/>
    <col min="7939" max="7939" width="9.7109375" style="38" customWidth="1"/>
    <col min="7940" max="7940" width="9.42578125" style="38" customWidth="1"/>
    <col min="7941" max="7942" width="12.140625" style="38" customWidth="1"/>
    <col min="7943" max="7943" width="9.7109375" style="38" customWidth="1"/>
    <col min="7944" max="7944" width="12.140625" style="38" customWidth="1"/>
    <col min="7945" max="8192" width="9.140625" style="38"/>
    <col min="8193" max="8193" width="15.7109375" style="38" customWidth="1"/>
    <col min="8194" max="8194" width="6.5703125" style="38" customWidth="1"/>
    <col min="8195" max="8195" width="9.7109375" style="38" customWidth="1"/>
    <col min="8196" max="8196" width="9.42578125" style="38" customWidth="1"/>
    <col min="8197" max="8198" width="12.140625" style="38" customWidth="1"/>
    <col min="8199" max="8199" width="9.7109375" style="38" customWidth="1"/>
    <col min="8200" max="8200" width="12.140625" style="38" customWidth="1"/>
    <col min="8201" max="8448" width="9.140625" style="38"/>
    <col min="8449" max="8449" width="15.7109375" style="38" customWidth="1"/>
    <col min="8450" max="8450" width="6.5703125" style="38" customWidth="1"/>
    <col min="8451" max="8451" width="9.7109375" style="38" customWidth="1"/>
    <col min="8452" max="8452" width="9.42578125" style="38" customWidth="1"/>
    <col min="8453" max="8454" width="12.140625" style="38" customWidth="1"/>
    <col min="8455" max="8455" width="9.7109375" style="38" customWidth="1"/>
    <col min="8456" max="8456" width="12.140625" style="38" customWidth="1"/>
    <col min="8457" max="8704" width="9.140625" style="38"/>
    <col min="8705" max="8705" width="15.7109375" style="38" customWidth="1"/>
    <col min="8706" max="8706" width="6.5703125" style="38" customWidth="1"/>
    <col min="8707" max="8707" width="9.7109375" style="38" customWidth="1"/>
    <col min="8708" max="8708" width="9.42578125" style="38" customWidth="1"/>
    <col min="8709" max="8710" width="12.140625" style="38" customWidth="1"/>
    <col min="8711" max="8711" width="9.7109375" style="38" customWidth="1"/>
    <col min="8712" max="8712" width="12.140625" style="38" customWidth="1"/>
    <col min="8713" max="8960" width="9.140625" style="38"/>
    <col min="8961" max="8961" width="15.7109375" style="38" customWidth="1"/>
    <col min="8962" max="8962" width="6.5703125" style="38" customWidth="1"/>
    <col min="8963" max="8963" width="9.7109375" style="38" customWidth="1"/>
    <col min="8964" max="8964" width="9.42578125" style="38" customWidth="1"/>
    <col min="8965" max="8966" width="12.140625" style="38" customWidth="1"/>
    <col min="8967" max="8967" width="9.7109375" style="38" customWidth="1"/>
    <col min="8968" max="8968" width="12.140625" style="38" customWidth="1"/>
    <col min="8969" max="9216" width="9.140625" style="38"/>
    <col min="9217" max="9217" width="15.7109375" style="38" customWidth="1"/>
    <col min="9218" max="9218" width="6.5703125" style="38" customWidth="1"/>
    <col min="9219" max="9219" width="9.7109375" style="38" customWidth="1"/>
    <col min="9220" max="9220" width="9.42578125" style="38" customWidth="1"/>
    <col min="9221" max="9222" width="12.140625" style="38" customWidth="1"/>
    <col min="9223" max="9223" width="9.7109375" style="38" customWidth="1"/>
    <col min="9224" max="9224" width="12.140625" style="38" customWidth="1"/>
    <col min="9225" max="9472" width="9.140625" style="38"/>
    <col min="9473" max="9473" width="15.7109375" style="38" customWidth="1"/>
    <col min="9474" max="9474" width="6.5703125" style="38" customWidth="1"/>
    <col min="9475" max="9475" width="9.7109375" style="38" customWidth="1"/>
    <col min="9476" max="9476" width="9.42578125" style="38" customWidth="1"/>
    <col min="9477" max="9478" width="12.140625" style="38" customWidth="1"/>
    <col min="9479" max="9479" width="9.7109375" style="38" customWidth="1"/>
    <col min="9480" max="9480" width="12.140625" style="38" customWidth="1"/>
    <col min="9481" max="9728" width="9.140625" style="38"/>
    <col min="9729" max="9729" width="15.7109375" style="38" customWidth="1"/>
    <col min="9730" max="9730" width="6.5703125" style="38" customWidth="1"/>
    <col min="9731" max="9731" width="9.7109375" style="38" customWidth="1"/>
    <col min="9732" max="9732" width="9.42578125" style="38" customWidth="1"/>
    <col min="9733" max="9734" width="12.140625" style="38" customWidth="1"/>
    <col min="9735" max="9735" width="9.7109375" style="38" customWidth="1"/>
    <col min="9736" max="9736" width="12.140625" style="38" customWidth="1"/>
    <col min="9737" max="9984" width="9.140625" style="38"/>
    <col min="9985" max="9985" width="15.7109375" style="38" customWidth="1"/>
    <col min="9986" max="9986" width="6.5703125" style="38" customWidth="1"/>
    <col min="9987" max="9987" width="9.7109375" style="38" customWidth="1"/>
    <col min="9988" max="9988" width="9.42578125" style="38" customWidth="1"/>
    <col min="9989" max="9990" width="12.140625" style="38" customWidth="1"/>
    <col min="9991" max="9991" width="9.7109375" style="38" customWidth="1"/>
    <col min="9992" max="9992" width="12.140625" style="38" customWidth="1"/>
    <col min="9993" max="10240" width="9.140625" style="38"/>
    <col min="10241" max="10241" width="15.7109375" style="38" customWidth="1"/>
    <col min="10242" max="10242" width="6.5703125" style="38" customWidth="1"/>
    <col min="10243" max="10243" width="9.7109375" style="38" customWidth="1"/>
    <col min="10244" max="10244" width="9.42578125" style="38" customWidth="1"/>
    <col min="10245" max="10246" width="12.140625" style="38" customWidth="1"/>
    <col min="10247" max="10247" width="9.7109375" style="38" customWidth="1"/>
    <col min="10248" max="10248" width="12.140625" style="38" customWidth="1"/>
    <col min="10249" max="10496" width="9.140625" style="38"/>
    <col min="10497" max="10497" width="15.7109375" style="38" customWidth="1"/>
    <col min="10498" max="10498" width="6.5703125" style="38" customWidth="1"/>
    <col min="10499" max="10499" width="9.7109375" style="38" customWidth="1"/>
    <col min="10500" max="10500" width="9.42578125" style="38" customWidth="1"/>
    <col min="10501" max="10502" width="12.140625" style="38" customWidth="1"/>
    <col min="10503" max="10503" width="9.7109375" style="38" customWidth="1"/>
    <col min="10504" max="10504" width="12.140625" style="38" customWidth="1"/>
    <col min="10505" max="10752" width="9.140625" style="38"/>
    <col min="10753" max="10753" width="15.7109375" style="38" customWidth="1"/>
    <col min="10754" max="10754" width="6.5703125" style="38" customWidth="1"/>
    <col min="10755" max="10755" width="9.7109375" style="38" customWidth="1"/>
    <col min="10756" max="10756" width="9.42578125" style="38" customWidth="1"/>
    <col min="10757" max="10758" width="12.140625" style="38" customWidth="1"/>
    <col min="10759" max="10759" width="9.7109375" style="38" customWidth="1"/>
    <col min="10760" max="10760" width="12.140625" style="38" customWidth="1"/>
    <col min="10761" max="11008" width="9.140625" style="38"/>
    <col min="11009" max="11009" width="15.7109375" style="38" customWidth="1"/>
    <col min="11010" max="11010" width="6.5703125" style="38" customWidth="1"/>
    <col min="11011" max="11011" width="9.7109375" style="38" customWidth="1"/>
    <col min="11012" max="11012" width="9.42578125" style="38" customWidth="1"/>
    <col min="11013" max="11014" width="12.140625" style="38" customWidth="1"/>
    <col min="11015" max="11015" width="9.7109375" style="38" customWidth="1"/>
    <col min="11016" max="11016" width="12.140625" style="38" customWidth="1"/>
    <col min="11017" max="11264" width="9.140625" style="38"/>
    <col min="11265" max="11265" width="15.7109375" style="38" customWidth="1"/>
    <col min="11266" max="11266" width="6.5703125" style="38" customWidth="1"/>
    <col min="11267" max="11267" width="9.7109375" style="38" customWidth="1"/>
    <col min="11268" max="11268" width="9.42578125" style="38" customWidth="1"/>
    <col min="11269" max="11270" width="12.140625" style="38" customWidth="1"/>
    <col min="11271" max="11271" width="9.7109375" style="38" customWidth="1"/>
    <col min="11272" max="11272" width="12.140625" style="38" customWidth="1"/>
    <col min="11273" max="11520" width="9.140625" style="38"/>
    <col min="11521" max="11521" width="15.7109375" style="38" customWidth="1"/>
    <col min="11522" max="11522" width="6.5703125" style="38" customWidth="1"/>
    <col min="11523" max="11523" width="9.7109375" style="38" customWidth="1"/>
    <col min="11524" max="11524" width="9.42578125" style="38" customWidth="1"/>
    <col min="11525" max="11526" width="12.140625" style="38" customWidth="1"/>
    <col min="11527" max="11527" width="9.7109375" style="38" customWidth="1"/>
    <col min="11528" max="11528" width="12.140625" style="38" customWidth="1"/>
    <col min="11529" max="11776" width="9.140625" style="38"/>
    <col min="11777" max="11777" width="15.7109375" style="38" customWidth="1"/>
    <col min="11778" max="11778" width="6.5703125" style="38" customWidth="1"/>
    <col min="11779" max="11779" width="9.7109375" style="38" customWidth="1"/>
    <col min="11780" max="11780" width="9.42578125" style="38" customWidth="1"/>
    <col min="11781" max="11782" width="12.140625" style="38" customWidth="1"/>
    <col min="11783" max="11783" width="9.7109375" style="38" customWidth="1"/>
    <col min="11784" max="11784" width="12.140625" style="38" customWidth="1"/>
    <col min="11785" max="12032" width="9.140625" style="38"/>
    <col min="12033" max="12033" width="15.7109375" style="38" customWidth="1"/>
    <col min="12034" max="12034" width="6.5703125" style="38" customWidth="1"/>
    <col min="12035" max="12035" width="9.7109375" style="38" customWidth="1"/>
    <col min="12036" max="12036" width="9.42578125" style="38" customWidth="1"/>
    <col min="12037" max="12038" width="12.140625" style="38" customWidth="1"/>
    <col min="12039" max="12039" width="9.7109375" style="38" customWidth="1"/>
    <col min="12040" max="12040" width="12.140625" style="38" customWidth="1"/>
    <col min="12041" max="12288" width="9.140625" style="38"/>
    <col min="12289" max="12289" width="15.7109375" style="38" customWidth="1"/>
    <col min="12290" max="12290" width="6.5703125" style="38" customWidth="1"/>
    <col min="12291" max="12291" width="9.7109375" style="38" customWidth="1"/>
    <col min="12292" max="12292" width="9.42578125" style="38" customWidth="1"/>
    <col min="12293" max="12294" width="12.140625" style="38" customWidth="1"/>
    <col min="12295" max="12295" width="9.7109375" style="38" customWidth="1"/>
    <col min="12296" max="12296" width="12.140625" style="38" customWidth="1"/>
    <col min="12297" max="12544" width="9.140625" style="38"/>
    <col min="12545" max="12545" width="15.7109375" style="38" customWidth="1"/>
    <col min="12546" max="12546" width="6.5703125" style="38" customWidth="1"/>
    <col min="12547" max="12547" width="9.7109375" style="38" customWidth="1"/>
    <col min="12548" max="12548" width="9.42578125" style="38" customWidth="1"/>
    <col min="12549" max="12550" width="12.140625" style="38" customWidth="1"/>
    <col min="12551" max="12551" width="9.7109375" style="38" customWidth="1"/>
    <col min="12552" max="12552" width="12.140625" style="38" customWidth="1"/>
    <col min="12553" max="12800" width="9.140625" style="38"/>
    <col min="12801" max="12801" width="15.7109375" style="38" customWidth="1"/>
    <col min="12802" max="12802" width="6.5703125" style="38" customWidth="1"/>
    <col min="12803" max="12803" width="9.7109375" style="38" customWidth="1"/>
    <col min="12804" max="12804" width="9.42578125" style="38" customWidth="1"/>
    <col min="12805" max="12806" width="12.140625" style="38" customWidth="1"/>
    <col min="12807" max="12807" width="9.7109375" style="38" customWidth="1"/>
    <col min="12808" max="12808" width="12.140625" style="38" customWidth="1"/>
    <col min="12809" max="13056" width="9.140625" style="38"/>
    <col min="13057" max="13057" width="15.7109375" style="38" customWidth="1"/>
    <col min="13058" max="13058" width="6.5703125" style="38" customWidth="1"/>
    <col min="13059" max="13059" width="9.7109375" style="38" customWidth="1"/>
    <col min="13060" max="13060" width="9.42578125" style="38" customWidth="1"/>
    <col min="13061" max="13062" width="12.140625" style="38" customWidth="1"/>
    <col min="13063" max="13063" width="9.7109375" style="38" customWidth="1"/>
    <col min="13064" max="13064" width="12.140625" style="38" customWidth="1"/>
    <col min="13065" max="13312" width="9.140625" style="38"/>
    <col min="13313" max="13313" width="15.7109375" style="38" customWidth="1"/>
    <col min="13314" max="13314" width="6.5703125" style="38" customWidth="1"/>
    <col min="13315" max="13315" width="9.7109375" style="38" customWidth="1"/>
    <col min="13316" max="13316" width="9.42578125" style="38" customWidth="1"/>
    <col min="13317" max="13318" width="12.140625" style="38" customWidth="1"/>
    <col min="13319" max="13319" width="9.7109375" style="38" customWidth="1"/>
    <col min="13320" max="13320" width="12.140625" style="38" customWidth="1"/>
    <col min="13321" max="13568" width="9.140625" style="38"/>
    <col min="13569" max="13569" width="15.7109375" style="38" customWidth="1"/>
    <col min="13570" max="13570" width="6.5703125" style="38" customWidth="1"/>
    <col min="13571" max="13571" width="9.7109375" style="38" customWidth="1"/>
    <col min="13572" max="13572" width="9.42578125" style="38" customWidth="1"/>
    <col min="13573" max="13574" width="12.140625" style="38" customWidth="1"/>
    <col min="13575" max="13575" width="9.7109375" style="38" customWidth="1"/>
    <col min="13576" max="13576" width="12.140625" style="38" customWidth="1"/>
    <col min="13577" max="13824" width="9.140625" style="38"/>
    <col min="13825" max="13825" width="15.7109375" style="38" customWidth="1"/>
    <col min="13826" max="13826" width="6.5703125" style="38" customWidth="1"/>
    <col min="13827" max="13827" width="9.7109375" style="38" customWidth="1"/>
    <col min="13828" max="13828" width="9.42578125" style="38" customWidth="1"/>
    <col min="13829" max="13830" width="12.140625" style="38" customWidth="1"/>
    <col min="13831" max="13831" width="9.7109375" style="38" customWidth="1"/>
    <col min="13832" max="13832" width="12.140625" style="38" customWidth="1"/>
    <col min="13833" max="14080" width="9.140625" style="38"/>
    <col min="14081" max="14081" width="15.7109375" style="38" customWidth="1"/>
    <col min="14082" max="14082" width="6.5703125" style="38" customWidth="1"/>
    <col min="14083" max="14083" width="9.7109375" style="38" customWidth="1"/>
    <col min="14084" max="14084" width="9.42578125" style="38" customWidth="1"/>
    <col min="14085" max="14086" width="12.140625" style="38" customWidth="1"/>
    <col min="14087" max="14087" width="9.7109375" style="38" customWidth="1"/>
    <col min="14088" max="14088" width="12.140625" style="38" customWidth="1"/>
    <col min="14089" max="14336" width="9.140625" style="38"/>
    <col min="14337" max="14337" width="15.7109375" style="38" customWidth="1"/>
    <col min="14338" max="14338" width="6.5703125" style="38" customWidth="1"/>
    <col min="14339" max="14339" width="9.7109375" style="38" customWidth="1"/>
    <col min="14340" max="14340" width="9.42578125" style="38" customWidth="1"/>
    <col min="14341" max="14342" width="12.140625" style="38" customWidth="1"/>
    <col min="14343" max="14343" width="9.7109375" style="38" customWidth="1"/>
    <col min="14344" max="14344" width="12.140625" style="38" customWidth="1"/>
    <col min="14345" max="14592" width="9.140625" style="38"/>
    <col min="14593" max="14593" width="15.7109375" style="38" customWidth="1"/>
    <col min="14594" max="14594" width="6.5703125" style="38" customWidth="1"/>
    <col min="14595" max="14595" width="9.7109375" style="38" customWidth="1"/>
    <col min="14596" max="14596" width="9.42578125" style="38" customWidth="1"/>
    <col min="14597" max="14598" width="12.140625" style="38" customWidth="1"/>
    <col min="14599" max="14599" width="9.7109375" style="38" customWidth="1"/>
    <col min="14600" max="14600" width="12.140625" style="38" customWidth="1"/>
    <col min="14601" max="14848" width="9.140625" style="38"/>
    <col min="14849" max="14849" width="15.7109375" style="38" customWidth="1"/>
    <col min="14850" max="14850" width="6.5703125" style="38" customWidth="1"/>
    <col min="14851" max="14851" width="9.7109375" style="38" customWidth="1"/>
    <col min="14852" max="14852" width="9.42578125" style="38" customWidth="1"/>
    <col min="14853" max="14854" width="12.140625" style="38" customWidth="1"/>
    <col min="14855" max="14855" width="9.7109375" style="38" customWidth="1"/>
    <col min="14856" max="14856" width="12.140625" style="38" customWidth="1"/>
    <col min="14857" max="15104" width="9.140625" style="38"/>
    <col min="15105" max="15105" width="15.7109375" style="38" customWidth="1"/>
    <col min="15106" max="15106" width="6.5703125" style="38" customWidth="1"/>
    <col min="15107" max="15107" width="9.7109375" style="38" customWidth="1"/>
    <col min="15108" max="15108" width="9.42578125" style="38" customWidth="1"/>
    <col min="15109" max="15110" width="12.140625" style="38" customWidth="1"/>
    <col min="15111" max="15111" width="9.7109375" style="38" customWidth="1"/>
    <col min="15112" max="15112" width="12.140625" style="38" customWidth="1"/>
    <col min="15113" max="15360" width="9.140625" style="38"/>
    <col min="15361" max="15361" width="15.7109375" style="38" customWidth="1"/>
    <col min="15362" max="15362" width="6.5703125" style="38" customWidth="1"/>
    <col min="15363" max="15363" width="9.7109375" style="38" customWidth="1"/>
    <col min="15364" max="15364" width="9.42578125" style="38" customWidth="1"/>
    <col min="15365" max="15366" width="12.140625" style="38" customWidth="1"/>
    <col min="15367" max="15367" width="9.7109375" style="38" customWidth="1"/>
    <col min="15368" max="15368" width="12.140625" style="38" customWidth="1"/>
    <col min="15369" max="15616" width="9.140625" style="38"/>
    <col min="15617" max="15617" width="15.7109375" style="38" customWidth="1"/>
    <col min="15618" max="15618" width="6.5703125" style="38" customWidth="1"/>
    <col min="15619" max="15619" width="9.7109375" style="38" customWidth="1"/>
    <col min="15620" max="15620" width="9.42578125" style="38" customWidth="1"/>
    <col min="15621" max="15622" width="12.140625" style="38" customWidth="1"/>
    <col min="15623" max="15623" width="9.7109375" style="38" customWidth="1"/>
    <col min="15624" max="15624" width="12.140625" style="38" customWidth="1"/>
    <col min="15625" max="15872" width="9.140625" style="38"/>
    <col min="15873" max="15873" width="15.7109375" style="38" customWidth="1"/>
    <col min="15874" max="15874" width="6.5703125" style="38" customWidth="1"/>
    <col min="15875" max="15875" width="9.7109375" style="38" customWidth="1"/>
    <col min="15876" max="15876" width="9.42578125" style="38" customWidth="1"/>
    <col min="15877" max="15878" width="12.140625" style="38" customWidth="1"/>
    <col min="15879" max="15879" width="9.7109375" style="38" customWidth="1"/>
    <col min="15880" max="15880" width="12.140625" style="38" customWidth="1"/>
    <col min="15881" max="16128" width="9.140625" style="38"/>
    <col min="16129" max="16129" width="15.7109375" style="38" customWidth="1"/>
    <col min="16130" max="16130" width="6.5703125" style="38" customWidth="1"/>
    <col min="16131" max="16131" width="9.7109375" style="38" customWidth="1"/>
    <col min="16132" max="16132" width="9.42578125" style="38" customWidth="1"/>
    <col min="16133" max="16134" width="12.140625" style="38" customWidth="1"/>
    <col min="16135" max="16135" width="9.7109375" style="38" customWidth="1"/>
    <col min="16136" max="16136" width="12.140625" style="38" customWidth="1"/>
    <col min="16137" max="16384" width="9.140625" style="38"/>
  </cols>
  <sheetData>
    <row r="4" spans="2:23" x14ac:dyDescent="0.2">
      <c r="H4" s="77" t="s">
        <v>44</v>
      </c>
    </row>
    <row r="5" spans="2:23" ht="9" customHeight="1" x14ac:dyDescent="0.2"/>
    <row r="8" spans="2:23" x14ac:dyDescent="0.2">
      <c r="B8" s="78">
        <v>13.03</v>
      </c>
      <c r="C8" s="79" t="s">
        <v>46</v>
      </c>
      <c r="D8" s="79"/>
      <c r="E8" s="79"/>
      <c r="F8" s="79"/>
      <c r="G8" s="79"/>
      <c r="H8" s="79"/>
      <c r="I8" s="80"/>
    </row>
    <row r="9" spans="2:23" x14ac:dyDescent="0.2">
      <c r="B9" s="78"/>
      <c r="C9" s="81"/>
      <c r="D9" s="81"/>
      <c r="E9" s="81"/>
      <c r="F9" s="81"/>
      <c r="G9" s="81"/>
      <c r="H9" s="81"/>
      <c r="I9" s="80"/>
    </row>
    <row r="10" spans="2:23" ht="38.25" x14ac:dyDescent="0.2">
      <c r="C10" s="82" t="s">
        <v>1</v>
      </c>
      <c r="D10" s="83" t="s">
        <v>43</v>
      </c>
      <c r="E10" s="83" t="s">
        <v>36</v>
      </c>
      <c r="F10" s="83" t="s">
        <v>37</v>
      </c>
      <c r="G10" s="83" t="s">
        <v>38</v>
      </c>
      <c r="H10" s="84" t="s">
        <v>39</v>
      </c>
      <c r="I10" s="39"/>
    </row>
    <row r="11" spans="2:23" x14ac:dyDescent="0.2">
      <c r="C11" s="85">
        <v>1995</v>
      </c>
      <c r="D11" s="86">
        <v>51.6</v>
      </c>
      <c r="E11" s="86">
        <v>1.8</v>
      </c>
      <c r="F11" s="86"/>
      <c r="G11" s="86">
        <v>11.2</v>
      </c>
      <c r="H11" s="87">
        <v>4.0999999999999996</v>
      </c>
    </row>
    <row r="12" spans="2:23" x14ac:dyDescent="0.2">
      <c r="C12" s="85">
        <v>1996</v>
      </c>
      <c r="D12" s="88">
        <v>67.599999999999994</v>
      </c>
      <c r="E12" s="88">
        <v>22.4</v>
      </c>
      <c r="F12" s="88"/>
      <c r="G12" s="88">
        <v>6.6</v>
      </c>
      <c r="H12" s="89">
        <v>3.4</v>
      </c>
    </row>
    <row r="13" spans="2:23" x14ac:dyDescent="0.2">
      <c r="C13" s="85">
        <v>1997</v>
      </c>
      <c r="D13" s="88">
        <v>82.9</v>
      </c>
      <c r="E13" s="88">
        <v>25.5</v>
      </c>
      <c r="F13" s="88"/>
      <c r="G13" s="88">
        <v>8.6999999999999993</v>
      </c>
      <c r="H13" s="89">
        <v>4.5</v>
      </c>
    </row>
    <row r="14" spans="2:23" ht="12.75" customHeight="1" x14ac:dyDescent="0.25">
      <c r="C14" s="85">
        <v>1998</v>
      </c>
      <c r="D14" s="88">
        <v>93.8</v>
      </c>
      <c r="E14" s="88">
        <v>21.5</v>
      </c>
      <c r="F14" s="88"/>
      <c r="G14" s="88">
        <v>10.9</v>
      </c>
      <c r="H14" s="89">
        <v>5.9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15" x14ac:dyDescent="0.25">
      <c r="C15" s="85">
        <v>1999</v>
      </c>
      <c r="D15" s="88">
        <v>98.3</v>
      </c>
      <c r="E15" s="88">
        <v>18.2</v>
      </c>
      <c r="F15" s="88"/>
      <c r="G15" s="88">
        <v>13.1</v>
      </c>
      <c r="H15" s="89">
        <v>5.6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15" x14ac:dyDescent="0.25">
      <c r="C16" s="85">
        <v>2000</v>
      </c>
      <c r="D16" s="88">
        <v>107.8</v>
      </c>
      <c r="E16" s="88">
        <v>23.8</v>
      </c>
      <c r="F16" s="88"/>
      <c r="G16" s="88">
        <v>14.3</v>
      </c>
      <c r="H16" s="89">
        <v>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3:23" ht="15" x14ac:dyDescent="0.25">
      <c r="C17" s="85">
        <v>2001</v>
      </c>
      <c r="D17" s="88">
        <v>143.5</v>
      </c>
      <c r="E17" s="88">
        <v>49.7</v>
      </c>
      <c r="F17" s="88"/>
      <c r="G17" s="88">
        <v>14</v>
      </c>
      <c r="H17" s="89">
        <v>6.8</v>
      </c>
      <c r="K17" s="1"/>
      <c r="L17" s="1"/>
      <c r="M17" s="1"/>
      <c r="N17" s="1"/>
      <c r="O17" s="1"/>
      <c r="P17" s="90"/>
      <c r="Q17" s="90"/>
      <c r="R17" s="91"/>
      <c r="S17" s="91"/>
      <c r="T17" s="90"/>
      <c r="U17" s="90"/>
      <c r="V17" s="1"/>
      <c r="W17" s="1"/>
    </row>
    <row r="18" spans="3:23" ht="15" x14ac:dyDescent="0.25">
      <c r="C18" s="85">
        <v>2002</v>
      </c>
      <c r="D18" s="88">
        <v>132.1</v>
      </c>
      <c r="E18" s="88">
        <v>10.9</v>
      </c>
      <c r="F18" s="92">
        <v>-0.3</v>
      </c>
      <c r="G18" s="88">
        <v>21.3</v>
      </c>
      <c r="H18" s="89">
        <v>3.8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3:23" ht="15" x14ac:dyDescent="0.25">
      <c r="C19" s="85">
        <v>2003</v>
      </c>
      <c r="D19" s="88">
        <v>143.9</v>
      </c>
      <c r="E19" s="88">
        <v>136.9</v>
      </c>
      <c r="F19" s="92"/>
      <c r="G19" s="88">
        <v>124.5</v>
      </c>
      <c r="H19" s="89">
        <v>5.0999999999999996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3:23" ht="15" x14ac:dyDescent="0.25">
      <c r="C20" s="85">
        <v>2004</v>
      </c>
      <c r="D20" s="88">
        <v>157.6</v>
      </c>
      <c r="E20" s="88">
        <v>23.3</v>
      </c>
      <c r="F20" s="92"/>
      <c r="G20" s="88">
        <v>9.5</v>
      </c>
      <c r="H20" s="89">
        <v>7.3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3:23" ht="15" x14ac:dyDescent="0.25">
      <c r="C21" s="85">
        <v>2005</v>
      </c>
      <c r="D21" s="88">
        <v>180.9</v>
      </c>
      <c r="E21" s="88">
        <v>39</v>
      </c>
      <c r="F21" s="92"/>
      <c r="G21" s="88">
        <v>11.4</v>
      </c>
      <c r="H21" s="89">
        <v>9.5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3:23" ht="12" customHeight="1" x14ac:dyDescent="0.25">
      <c r="C22" s="85">
        <v>2006</v>
      </c>
      <c r="D22" s="88">
        <v>179.7</v>
      </c>
      <c r="E22" s="88">
        <v>10</v>
      </c>
      <c r="F22" s="92"/>
      <c r="G22" s="88">
        <v>14.5</v>
      </c>
      <c r="H22" s="89">
        <v>8.9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3:23" ht="12" customHeight="1" x14ac:dyDescent="0.25">
      <c r="C23" s="85">
        <v>2007</v>
      </c>
      <c r="D23" s="88">
        <v>210.5</v>
      </c>
      <c r="E23" s="88">
        <v>52.3</v>
      </c>
      <c r="F23" s="92">
        <v>-0.2</v>
      </c>
      <c r="G23" s="88">
        <v>16.399999999999999</v>
      </c>
      <c r="H23" s="89">
        <v>9.6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3:23" ht="15" x14ac:dyDescent="0.25">
      <c r="C24" s="85">
        <v>2008</v>
      </c>
      <c r="D24" s="88">
        <v>354.9</v>
      </c>
      <c r="E24" s="88">
        <v>166.2</v>
      </c>
      <c r="F24" s="92">
        <v>-0.5</v>
      </c>
      <c r="G24" s="88">
        <v>20.7</v>
      </c>
      <c r="H24" s="89">
        <v>11.7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3:23" ht="15" x14ac:dyDescent="0.25">
      <c r="C25" s="85">
        <v>2009</v>
      </c>
      <c r="D25" s="88">
        <v>513.5</v>
      </c>
      <c r="E25" s="88">
        <v>184.3</v>
      </c>
      <c r="F25" s="92"/>
      <c r="G25" s="88">
        <v>25.9</v>
      </c>
      <c r="H25" s="89">
        <v>19.399999999999999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3:23" x14ac:dyDescent="0.2">
      <c r="C26" s="85">
        <v>2010</v>
      </c>
      <c r="D26" s="88">
        <v>592.70000000000005</v>
      </c>
      <c r="E26" s="88">
        <v>106.7</v>
      </c>
      <c r="F26" s="92">
        <v>-0.2</v>
      </c>
      <c r="G26" s="88">
        <v>25.9</v>
      </c>
      <c r="H26" s="89">
        <v>27.9</v>
      </c>
    </row>
    <row r="27" spans="3:23" x14ac:dyDescent="0.2">
      <c r="C27" s="85">
        <v>2011</v>
      </c>
      <c r="D27" s="88">
        <v>613.4</v>
      </c>
      <c r="E27" s="88">
        <v>154.19999999999999</v>
      </c>
      <c r="F27" s="92">
        <v>0.3</v>
      </c>
      <c r="G27" s="88">
        <v>133.9</v>
      </c>
      <c r="H27" s="89">
        <v>32.9</v>
      </c>
    </row>
    <row r="28" spans="3:23" x14ac:dyDescent="0.2">
      <c r="C28" s="93">
        <v>2012</v>
      </c>
      <c r="D28" s="88">
        <v>586.20000000000005</v>
      </c>
      <c r="E28" s="94" t="s">
        <v>40</v>
      </c>
      <c r="F28" s="92">
        <v>-0.2</v>
      </c>
      <c r="G28" s="88">
        <v>25.9</v>
      </c>
      <c r="H28" s="89">
        <v>33.799999999999997</v>
      </c>
    </row>
    <row r="29" spans="3:23" x14ac:dyDescent="0.2">
      <c r="C29" s="95">
        <v>2013</v>
      </c>
      <c r="D29" s="96">
        <v>559.9</v>
      </c>
      <c r="E29" s="97">
        <v>0.7</v>
      </c>
      <c r="F29" s="98">
        <v>0.1</v>
      </c>
      <c r="G29" s="96">
        <v>26.491619247075</v>
      </c>
      <c r="H29" s="99">
        <v>31.820023190000001</v>
      </c>
    </row>
    <row r="30" spans="3:23" x14ac:dyDescent="0.2">
      <c r="C30" s="93"/>
      <c r="D30" s="48"/>
      <c r="E30" s="48"/>
      <c r="F30" s="100"/>
      <c r="G30" s="48"/>
      <c r="H30" s="48"/>
    </row>
    <row r="31" spans="3:23" ht="29.25" customHeight="1" x14ac:dyDescent="0.2">
      <c r="C31" s="101" t="s">
        <v>42</v>
      </c>
      <c r="D31" s="101"/>
      <c r="E31" s="101"/>
      <c r="F31" s="101"/>
      <c r="G31" s="101"/>
      <c r="H31" s="101"/>
    </row>
    <row r="32" spans="3:23" ht="14.25" customHeight="1" x14ac:dyDescent="0.2">
      <c r="C32" s="102"/>
      <c r="D32" s="51"/>
      <c r="E32" s="51"/>
      <c r="F32" s="51"/>
      <c r="G32" s="51"/>
      <c r="H32" s="51"/>
    </row>
    <row r="33" spans="3:8" x14ac:dyDescent="0.2">
      <c r="C33" s="102" t="s">
        <v>41</v>
      </c>
      <c r="D33" s="51"/>
      <c r="E33" s="51"/>
      <c r="F33" s="51"/>
      <c r="G33" s="51"/>
      <c r="H33" s="51"/>
    </row>
    <row r="34" spans="3:8" x14ac:dyDescent="0.2">
      <c r="C34" s="102"/>
      <c r="D34" s="51"/>
      <c r="E34" s="51"/>
      <c r="F34" s="51"/>
      <c r="G34" s="51"/>
      <c r="H34" s="51"/>
    </row>
    <row r="35" spans="3:8" x14ac:dyDescent="0.2">
      <c r="C35" s="51"/>
      <c r="D35" s="51"/>
      <c r="E35" s="51"/>
      <c r="F35" s="51"/>
      <c r="G35" s="51"/>
      <c r="H35" s="51"/>
    </row>
    <row r="36" spans="3:8" x14ac:dyDescent="0.2">
      <c r="C36" s="51"/>
      <c r="D36" s="51"/>
      <c r="E36" s="51"/>
      <c r="F36" s="51"/>
      <c r="G36" s="51"/>
      <c r="H36" s="51"/>
    </row>
    <row r="37" spans="3:8" x14ac:dyDescent="0.2">
      <c r="C37" s="51"/>
      <c r="D37" s="51"/>
      <c r="E37" s="51"/>
      <c r="F37" s="51"/>
      <c r="G37" s="51"/>
      <c r="H37" s="51"/>
    </row>
    <row r="38" spans="3:8" x14ac:dyDescent="0.2">
      <c r="C38" s="51"/>
      <c r="D38" s="51"/>
      <c r="E38" s="51"/>
      <c r="F38" s="51"/>
      <c r="G38" s="51"/>
      <c r="H38" s="51"/>
    </row>
    <row r="39" spans="3:8" x14ac:dyDescent="0.2">
      <c r="C39" s="51"/>
      <c r="D39" s="51"/>
      <c r="E39" s="51"/>
      <c r="F39" s="51"/>
      <c r="G39" s="51"/>
      <c r="H39" s="51"/>
    </row>
    <row r="40" spans="3:8" x14ac:dyDescent="0.2">
      <c r="C40" s="51"/>
      <c r="D40" s="51"/>
      <c r="E40" s="51"/>
      <c r="F40" s="51"/>
      <c r="G40" s="51"/>
      <c r="H40" s="51"/>
    </row>
    <row r="41" spans="3:8" x14ac:dyDescent="0.2">
      <c r="C41" s="51"/>
      <c r="D41" s="51"/>
      <c r="E41" s="51"/>
      <c r="F41" s="51"/>
      <c r="G41" s="51"/>
      <c r="H41" s="51"/>
    </row>
    <row r="42" spans="3:8" x14ac:dyDescent="0.2">
      <c r="C42" s="51"/>
      <c r="D42" s="51"/>
      <c r="E42" s="51"/>
      <c r="F42" s="51"/>
      <c r="G42" s="51"/>
      <c r="H42" s="51"/>
    </row>
    <row r="43" spans="3:8" x14ac:dyDescent="0.2">
      <c r="C43" s="51"/>
      <c r="D43" s="51"/>
      <c r="E43" s="51"/>
      <c r="F43" s="51"/>
      <c r="G43" s="51"/>
      <c r="H43" s="51"/>
    </row>
    <row r="44" spans="3:8" x14ac:dyDescent="0.2">
      <c r="C44" s="51"/>
      <c r="D44" s="51"/>
      <c r="E44" s="51"/>
      <c r="F44" s="51"/>
      <c r="G44" s="51"/>
      <c r="H44" s="51"/>
    </row>
    <row r="45" spans="3:8" x14ac:dyDescent="0.2">
      <c r="C45" s="51"/>
      <c r="D45" s="51"/>
      <c r="E45" s="51"/>
      <c r="F45" s="51"/>
      <c r="G45" s="51"/>
      <c r="H45" s="51"/>
    </row>
    <row r="46" spans="3:8" x14ac:dyDescent="0.2">
      <c r="C46" s="51"/>
      <c r="D46" s="51"/>
      <c r="E46" s="51"/>
      <c r="F46" s="51"/>
      <c r="G46" s="51"/>
      <c r="H46" s="51"/>
    </row>
    <row r="47" spans="3:8" x14ac:dyDescent="0.2">
      <c r="C47" s="51"/>
      <c r="D47" s="51"/>
      <c r="E47" s="51"/>
      <c r="F47" s="51"/>
      <c r="G47" s="51"/>
      <c r="H47" s="51"/>
    </row>
    <row r="48" spans="3:8" x14ac:dyDescent="0.2">
      <c r="C48" s="51"/>
      <c r="D48" s="51"/>
      <c r="E48" s="51"/>
      <c r="F48" s="51"/>
      <c r="G48" s="51"/>
      <c r="H48" s="51"/>
    </row>
    <row r="49" spans="3:9" x14ac:dyDescent="0.2">
      <c r="C49" s="51"/>
      <c r="D49" s="51"/>
      <c r="E49" s="51"/>
      <c r="F49" s="51"/>
      <c r="G49" s="51"/>
      <c r="H49" s="51"/>
    </row>
    <row r="50" spans="3:9" x14ac:dyDescent="0.2">
      <c r="C50" s="51"/>
      <c r="D50" s="51"/>
      <c r="E50" s="51"/>
      <c r="F50" s="51"/>
      <c r="G50" s="51"/>
      <c r="H50" s="51"/>
    </row>
    <row r="51" spans="3:9" x14ac:dyDescent="0.2">
      <c r="C51" s="51"/>
      <c r="D51" s="51"/>
      <c r="E51" s="51"/>
      <c r="F51" s="51"/>
      <c r="G51" s="51"/>
      <c r="H51" s="51"/>
    </row>
    <row r="52" spans="3:9" x14ac:dyDescent="0.2">
      <c r="C52" s="51"/>
      <c r="D52" s="51"/>
      <c r="E52" s="51"/>
      <c r="F52" s="51"/>
      <c r="G52" s="51"/>
      <c r="H52" s="51"/>
    </row>
    <row r="53" spans="3:9" x14ac:dyDescent="0.2">
      <c r="C53" s="51"/>
      <c r="D53" s="51"/>
      <c r="E53" s="51"/>
      <c r="F53" s="51"/>
      <c r="G53" s="51"/>
      <c r="H53" s="51"/>
    </row>
    <row r="54" spans="3:9" x14ac:dyDescent="0.2">
      <c r="C54" s="51"/>
      <c r="D54" s="51"/>
      <c r="E54" s="51"/>
      <c r="F54" s="51"/>
      <c r="G54" s="51"/>
      <c r="H54" s="51"/>
    </row>
    <row r="55" spans="3:9" x14ac:dyDescent="0.2">
      <c r="C55" s="51"/>
      <c r="D55" s="51"/>
      <c r="E55" s="51"/>
      <c r="F55" s="51"/>
      <c r="G55" s="51"/>
      <c r="H55" s="51"/>
    </row>
    <row r="56" spans="3:9" x14ac:dyDescent="0.2">
      <c r="C56" s="48"/>
      <c r="D56" s="48"/>
      <c r="E56" s="48"/>
      <c r="F56" s="48"/>
      <c r="G56" s="48"/>
      <c r="H56" s="48"/>
    </row>
    <row r="57" spans="3:9" x14ac:dyDescent="0.2">
      <c r="C57" s="48"/>
      <c r="D57" s="48"/>
      <c r="E57" s="48"/>
      <c r="F57" s="48"/>
      <c r="G57" s="48"/>
      <c r="H57" s="48"/>
      <c r="I57" s="39"/>
    </row>
    <row r="58" spans="3:9" x14ac:dyDescent="0.2">
      <c r="C58" s="48"/>
      <c r="D58" s="48"/>
      <c r="E58" s="48"/>
      <c r="F58" s="48"/>
      <c r="G58" s="48"/>
      <c r="H58" s="48"/>
      <c r="I58" s="39"/>
    </row>
    <row r="62" spans="3:9" ht="9" customHeight="1" x14ac:dyDescent="0.2">
      <c r="C62" s="103"/>
      <c r="D62" s="103"/>
      <c r="E62" s="103"/>
      <c r="F62" s="103"/>
      <c r="G62" s="103"/>
      <c r="H62" s="103"/>
    </row>
    <row r="63" spans="3:9" ht="15" x14ac:dyDescent="0.25">
      <c r="C63" s="75"/>
      <c r="D63" s="75"/>
      <c r="E63" s="75"/>
      <c r="F63" s="75"/>
      <c r="G63" s="75"/>
      <c r="H63" s="75"/>
    </row>
  </sheetData>
  <mergeCells count="3">
    <mergeCell ref="C63:H63"/>
    <mergeCell ref="C8:H8"/>
    <mergeCell ref="C31:H3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66675</xdr:rowOff>
              </from>
              <to>
                <xdr:col>1</xdr:col>
                <xdr:colOff>190500</xdr:colOff>
                <xdr:row>3</xdr:row>
                <xdr:rowOff>19050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13.01</vt:lpstr>
      <vt:lpstr>13.02</vt:lpstr>
      <vt:lpstr>13.03</vt:lpstr>
      <vt:lpstr>'13.02'!Print_Area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2014-08-18T18:31:50Z</dcterms:modified>
</cp:coreProperties>
</file>