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0" windowWidth="13380" windowHeight="4515"/>
  </bookViews>
  <sheets>
    <sheet name="new 13.01" sheetId="4" r:id="rId1"/>
    <sheet name="13.02" sheetId="2" r:id="rId2"/>
  </sheets>
  <externalReferences>
    <externalReference r:id="rId3"/>
    <externalReference r:id="rId4"/>
  </externalReferences>
  <definedNames>
    <definedName name="_xlnm.Print_Area" localSheetId="1">'13.02'!$A$8:$Q$51</definedName>
    <definedName name="_xlnm.Print_Area" localSheetId="0">'new 13.01'!$A$1:$J$62</definedName>
  </definedNames>
  <calcPr calcId="145621"/>
</workbook>
</file>

<file path=xl/calcChain.xml><?xml version="1.0" encoding="utf-8"?>
<calcChain xmlns="http://schemas.openxmlformats.org/spreadsheetml/2006/main">
  <c r="G46" i="4" l="1"/>
  <c r="G45" i="4"/>
  <c r="G44" i="4"/>
  <c r="F44" i="4"/>
  <c r="G43" i="4"/>
  <c r="G42" i="4"/>
  <c r="G40" i="4"/>
  <c r="F40" i="4"/>
  <c r="E40" i="4"/>
  <c r="D40" i="4"/>
  <c r="C40" i="4"/>
  <c r="G39" i="4"/>
  <c r="G37" i="4"/>
  <c r="G36" i="4"/>
  <c r="G35" i="4"/>
  <c r="G34" i="4"/>
  <c r="F34" i="4"/>
  <c r="G33" i="4"/>
  <c r="F33" i="4"/>
  <c r="G32" i="4"/>
  <c r="F32" i="4"/>
  <c r="G31" i="4"/>
  <c r="F31" i="4"/>
  <c r="G30" i="4"/>
  <c r="F30" i="4"/>
  <c r="E30" i="4"/>
  <c r="D30" i="4"/>
  <c r="C30" i="4"/>
  <c r="G29" i="4"/>
  <c r="F29" i="4"/>
  <c r="G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E21" i="4"/>
  <c r="D21" i="4"/>
  <c r="C21" i="4"/>
  <c r="G20" i="4"/>
  <c r="F20" i="4"/>
  <c r="E20" i="4"/>
  <c r="D20" i="4"/>
  <c r="C20" i="4"/>
  <c r="G18" i="4"/>
  <c r="F18" i="4"/>
  <c r="G17" i="4"/>
  <c r="F17" i="4"/>
  <c r="G16" i="4"/>
  <c r="F16" i="4"/>
  <c r="G15" i="4"/>
  <c r="F15" i="4"/>
  <c r="G14" i="4"/>
  <c r="F14" i="4"/>
  <c r="E14" i="4"/>
  <c r="D14" i="4"/>
  <c r="C14" i="4"/>
  <c r="G13" i="4"/>
  <c r="F13" i="4"/>
  <c r="G12" i="4"/>
  <c r="F12" i="4"/>
  <c r="G11" i="4"/>
  <c r="F11" i="4"/>
  <c r="G10" i="4"/>
  <c r="F10" i="4"/>
  <c r="G9" i="4"/>
  <c r="F9" i="4"/>
  <c r="G8" i="4"/>
  <c r="F8" i="4"/>
  <c r="E8" i="4"/>
  <c r="D8" i="4"/>
  <c r="C8" i="4"/>
  <c r="G7" i="4"/>
  <c r="F7" i="4"/>
  <c r="F36" i="4" s="1"/>
  <c r="E7" i="4"/>
  <c r="E36" i="4" s="1"/>
  <c r="D7" i="4"/>
  <c r="D36" i="4" s="1"/>
  <c r="C7" i="4"/>
  <c r="C36" i="4" s="1"/>
  <c r="F6" i="4"/>
  <c r="F37" i="4" s="1"/>
  <c r="F39" i="4" s="1"/>
  <c r="F46" i="4" s="1"/>
  <c r="E6" i="4"/>
  <c r="E37" i="4" s="1"/>
  <c r="E39" i="4" s="1"/>
  <c r="E46" i="4" s="1"/>
  <c r="D6" i="4"/>
  <c r="D37" i="4" s="1"/>
  <c r="D39" i="4" s="1"/>
  <c r="D46" i="4" s="1"/>
  <c r="C6" i="4"/>
  <c r="C37" i="4" s="1"/>
  <c r="C39" i="4" s="1"/>
  <c r="C46" i="4" s="1"/>
  <c r="D35" i="4" l="1"/>
  <c r="F35" i="4"/>
  <c r="C35" i="4"/>
  <c r="E35" i="4"/>
  <c r="B34" i="2" l="1"/>
  <c r="C34" i="2"/>
  <c r="D34" i="2"/>
  <c r="E34" i="2"/>
  <c r="F34" i="2"/>
  <c r="G34" i="2"/>
  <c r="H34" i="2"/>
  <c r="I34" i="2"/>
  <c r="B50" i="2"/>
  <c r="C50" i="2"/>
  <c r="D50" i="2"/>
  <c r="E50" i="2"/>
  <c r="F50" i="2"/>
  <c r="G50" i="2"/>
  <c r="H50" i="2"/>
  <c r="I50" i="2"/>
  <c r="J50" i="2"/>
  <c r="J25" i="2" s="1"/>
  <c r="J34" i="2" s="1"/>
  <c r="K50" i="2"/>
  <c r="K25" i="2" s="1"/>
  <c r="K34" i="2" s="1"/>
  <c r="L50" i="2"/>
  <c r="L25" i="2" s="1"/>
  <c r="L34" i="2" s="1"/>
  <c r="M50" i="2"/>
  <c r="M25" i="2" s="1"/>
  <c r="M34" i="2" s="1"/>
  <c r="N50" i="2"/>
  <c r="N25" i="2" s="1"/>
  <c r="N34" i="2" s="1"/>
  <c r="O50" i="2"/>
  <c r="O25" i="2"/>
  <c r="O34" i="2" s="1"/>
  <c r="N10" i="2" l="1"/>
  <c r="N19" i="2" s="1"/>
  <c r="O10" i="2"/>
  <c r="O19" i="2" s="1"/>
  <c r="M10" i="2"/>
  <c r="M19" i="2" s="1"/>
  <c r="I15" i="2"/>
  <c r="L10" i="2"/>
  <c r="L19" i="2" s="1"/>
  <c r="K10" i="2"/>
  <c r="K19" i="2" s="1"/>
  <c r="J10" i="2"/>
  <c r="J19" i="2" s="1"/>
  <c r="I10" i="2"/>
  <c r="I19" i="2" s="1"/>
  <c r="H10" i="2"/>
  <c r="H19" i="2" s="1"/>
  <c r="G10" i="2"/>
  <c r="G19" i="2" s="1"/>
  <c r="F10" i="2"/>
  <c r="F19" i="2" s="1"/>
  <c r="E10" i="2"/>
  <c r="E19" i="2" s="1"/>
  <c r="D10" i="2"/>
  <c r="D19" i="2" s="1"/>
  <c r="C10" i="2"/>
  <c r="C19" i="2" s="1"/>
  <c r="B10" i="2"/>
  <c r="B19" i="2" s="1"/>
</calcChain>
</file>

<file path=xl/sharedStrings.xml><?xml version="1.0" encoding="utf-8"?>
<sst xmlns="http://schemas.openxmlformats.org/spreadsheetml/2006/main" count="98" uniqueCount="93">
  <si>
    <t>Total Revenue</t>
  </si>
  <si>
    <t>Current Revenue</t>
  </si>
  <si>
    <t xml:space="preserve">    Coercive Revenue</t>
  </si>
  <si>
    <t xml:space="preserve">        Taxes on International Trade &amp; Transactions</t>
  </si>
  <si>
    <t xml:space="preserve">        Fines</t>
  </si>
  <si>
    <t xml:space="preserve">        Other Taxes</t>
  </si>
  <si>
    <t xml:space="preserve">    Non-coercive Revenue</t>
  </si>
  <si>
    <t>Investment Revenue</t>
  </si>
  <si>
    <t>Total Expenditure</t>
  </si>
  <si>
    <t xml:space="preserve">Current Expenditure </t>
  </si>
  <si>
    <t xml:space="preserve">    Supplies &amp; Consumables</t>
  </si>
  <si>
    <t xml:space="preserve">    Transfer Payments</t>
  </si>
  <si>
    <t xml:space="preserve">    Interest Payments</t>
  </si>
  <si>
    <t>Extraordinary Expenses</t>
  </si>
  <si>
    <t>Current Balance</t>
  </si>
  <si>
    <t>Overall Balance</t>
  </si>
  <si>
    <t>Financing</t>
  </si>
  <si>
    <t xml:space="preserve">    Net Borrowing</t>
  </si>
  <si>
    <t>Import Duties</t>
  </si>
  <si>
    <t xml:space="preserve">Gasoline/Diesel </t>
  </si>
  <si>
    <t>Alcoholic Beverages</t>
  </si>
  <si>
    <t>Motor Vehicles</t>
  </si>
  <si>
    <t xml:space="preserve">Tobacco Products </t>
  </si>
  <si>
    <t>Other Import Duties</t>
  </si>
  <si>
    <t>Cruise Ship Departure Charges</t>
  </si>
  <si>
    <t>Environmental Protection Fund Fees</t>
  </si>
  <si>
    <t>Departure Tax</t>
  </si>
  <si>
    <t>Taxes on International Trade</t>
  </si>
  <si>
    <t xml:space="preserve">Domestic Taxes </t>
  </si>
  <si>
    <t>Various financial service licenses</t>
  </si>
  <si>
    <t>ICTA licences &amp; royalties</t>
  </si>
  <si>
    <t>Work permit fees</t>
  </si>
  <si>
    <t>Other stamp duties</t>
  </si>
  <si>
    <t>Traders licenses</t>
  </si>
  <si>
    <t>Other domestic taxes</t>
  </si>
  <si>
    <t xml:space="preserve">Of which: </t>
  </si>
  <si>
    <t>Tourism accommodation charges</t>
  </si>
  <si>
    <t>Motor vehicle charges</t>
  </si>
  <si>
    <t xml:space="preserve">Domestic Taxes on Good &amp; Services </t>
  </si>
  <si>
    <t>Banks and trust licenses</t>
  </si>
  <si>
    <t>Insurance licenses</t>
  </si>
  <si>
    <t>Other company fees - Residents</t>
  </si>
  <si>
    <t>Other company fees - Non-Residents</t>
  </si>
  <si>
    <t>Other company fees - Exempt</t>
  </si>
  <si>
    <t>Other company fees - Foreign</t>
  </si>
  <si>
    <t>Partnership fees</t>
  </si>
  <si>
    <t>Mutual fund administration</t>
  </si>
  <si>
    <t>Money services licenses</t>
  </si>
  <si>
    <t>Security investments</t>
  </si>
  <si>
    <t>Total</t>
  </si>
  <si>
    <t>Various Financial Services Revenue</t>
  </si>
  <si>
    <t>..</t>
  </si>
  <si>
    <t>(CI$Million)</t>
  </si>
  <si>
    <t>Cayman Islands Fiscal Operations 2010 - 2016</t>
  </si>
  <si>
    <t>CI$ Millions</t>
  </si>
  <si>
    <r>
      <t xml:space="preserve">        Domestic Taxes on Goods &amp; Services</t>
    </r>
    <r>
      <rPr>
        <vertAlign val="superscript"/>
        <sz val="10"/>
        <rFont val="Arial Narrow"/>
        <family val="2"/>
      </rPr>
      <t>1</t>
    </r>
  </si>
  <si>
    <r>
      <t xml:space="preserve">        Taxes on Property </t>
    </r>
    <r>
      <rPr>
        <vertAlign val="superscript"/>
        <sz val="10"/>
        <rFont val="Arial Narrow"/>
        <family val="2"/>
      </rPr>
      <t>2</t>
    </r>
  </si>
  <si>
    <r>
      <t xml:space="preserve">Sale of Goods &amp; Services </t>
    </r>
    <r>
      <rPr>
        <vertAlign val="superscript"/>
        <sz val="10"/>
        <rFont val="Arial Narrow"/>
        <family val="2"/>
      </rPr>
      <t>3</t>
    </r>
  </si>
  <si>
    <r>
      <t xml:space="preserve">Donations </t>
    </r>
    <r>
      <rPr>
        <vertAlign val="superscript"/>
        <sz val="10"/>
        <rFont val="Arial Narrow"/>
        <family val="2"/>
      </rPr>
      <t>4</t>
    </r>
  </si>
  <si>
    <t xml:space="preserve">  Other Revenue</t>
  </si>
  <si>
    <r>
      <t xml:space="preserve">    Personnel Costs </t>
    </r>
    <r>
      <rPr>
        <vertAlign val="superscript"/>
        <sz val="10"/>
        <rFont val="Arial Narrow"/>
        <family val="2"/>
      </rPr>
      <t>5</t>
    </r>
  </si>
  <si>
    <t xml:space="preserve">    Depreciation</t>
  </si>
  <si>
    <r>
      <t xml:space="preserve">    Subsidies  </t>
    </r>
    <r>
      <rPr>
        <vertAlign val="superscript"/>
        <sz val="10"/>
        <rFont val="Arial Narrow"/>
        <family val="2"/>
      </rPr>
      <t>6</t>
    </r>
  </si>
  <si>
    <r>
      <t xml:space="preserve">Other Executive Expenses </t>
    </r>
    <r>
      <rPr>
        <vertAlign val="superscript"/>
        <sz val="10"/>
        <rFont val="Arial Narrow"/>
        <family val="2"/>
      </rPr>
      <t>7</t>
    </r>
  </si>
  <si>
    <t>Capital Expenditure &amp; Net Lending</t>
  </si>
  <si>
    <r>
      <t xml:space="preserve">    Capital Acquisition </t>
    </r>
    <r>
      <rPr>
        <vertAlign val="superscript"/>
        <sz val="10"/>
        <rFont val="Arial Narrow"/>
        <family val="2"/>
      </rPr>
      <t>8</t>
    </r>
  </si>
  <si>
    <t xml:space="preserve">    Equity Injectons and Working Capital support to Public Entities </t>
  </si>
  <si>
    <t xml:space="preserve">    Capital Development </t>
  </si>
  <si>
    <t xml:space="preserve">    Net Lending </t>
  </si>
  <si>
    <t>Primary Balance</t>
  </si>
  <si>
    <r>
      <t xml:space="preserve">        Disbursements </t>
    </r>
    <r>
      <rPr>
        <vertAlign val="superscript"/>
        <sz val="10"/>
        <rFont val="Arial Narrow"/>
        <family val="2"/>
      </rPr>
      <t>9</t>
    </r>
  </si>
  <si>
    <t xml:space="preserve">            Proceeds from Public Authorities Deposits</t>
  </si>
  <si>
    <t xml:space="preserve">            Proceeds from Private Sector</t>
  </si>
  <si>
    <r>
      <t xml:space="preserve">        Loan Repayment  </t>
    </r>
    <r>
      <rPr>
        <vertAlign val="superscript"/>
        <sz val="10"/>
        <rFont val="Arial Narrow"/>
        <family val="2"/>
      </rPr>
      <t>10</t>
    </r>
  </si>
  <si>
    <t xml:space="preserve">       Repayment of Public Authorities Deposits </t>
  </si>
  <si>
    <t xml:space="preserve">    Change in Cash </t>
  </si>
  <si>
    <t>1) Increase in Domestic Taxes on Goods &amp; Services was due to increased revenue measures implemented in 2012/2013</t>
  </si>
  <si>
    <t xml:space="preserve">2) Increase in Taxes on Property in 2011 and 2012 was due to a significant land purchase on the West Bay corridor and  </t>
  </si>
  <si>
    <t xml:space="preserve">    in 2013 two unusually large land-holding companies share transfers transactions.</t>
  </si>
  <si>
    <t>3) Decrease in Sales of Goods and Services was due to revenues items being reclassed as Coercive Revenue in 2013</t>
  </si>
  <si>
    <t>4) Donations recorded in 2012 of $4.4 million were funds received from ForCayman Investment Alliance.</t>
  </si>
  <si>
    <t>5) Personnel Costs in 2013 includes $15.0 million for past service pensions.</t>
  </si>
  <si>
    <t xml:space="preserve">6) Included in Subsidies are outputs purchased from Public Entities and Non-Governmental Organisations.  </t>
  </si>
  <si>
    <t xml:space="preserve">    Outputs purchased from Health Services Authority increased in 2013.</t>
  </si>
  <si>
    <t>7) Compensation claims of $2.1 million was recorded in 2012.</t>
  </si>
  <si>
    <t>8) Capital Acquisition in 2010 - 2012 consisted of Government Administration Building project and building of the new schools</t>
  </si>
  <si>
    <t>9) Proceeds from short term deposits from Public Authorities held by Core Government ($10.0 mil) as part of the</t>
  </si>
  <si>
    <t xml:space="preserve">      Entire Public Sector Cash Management initiative.</t>
  </si>
  <si>
    <t>10) Short term loan facility repaid in 2011.</t>
  </si>
  <si>
    <r>
      <rPr>
        <b/>
        <sz val="10"/>
        <rFont val="Arial Narrow"/>
        <family val="2"/>
      </rPr>
      <t>Source:</t>
    </r>
    <r>
      <rPr>
        <sz val="10"/>
        <rFont val="Arial Narrow"/>
        <family val="2"/>
      </rPr>
      <t xml:space="preserve"> Treasury Department and Economics &amp; Statistics Office</t>
    </r>
  </si>
  <si>
    <t>Taxes on International Trade 2002 - 2016</t>
  </si>
  <si>
    <t>Domestic Taxes on Goods and Services 2005 - 2016</t>
  </si>
  <si>
    <t>Various Financial Services Revenue 2005 - 2016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</si>
</sst>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_);\(0.0\)"/>
    <numFmt numFmtId="166" formatCode="_(* #,##0.0_);_(* \(#,##0.0\);_(* &quot;-&quot;??_);_(@_)"/>
    <numFmt numFmtId="167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0"/>
      <name val="Arial Narrow"/>
      <family val="2"/>
    </font>
    <font>
      <sz val="10"/>
      <name val="Arial Narrow"/>
      <family val="2"/>
    </font>
    <font>
      <i/>
      <sz val="9"/>
      <name val="Arial Narrow"/>
      <family val="2"/>
    </font>
    <font>
      <i/>
      <sz val="9"/>
      <name val="Arial"/>
      <family val="2"/>
    </font>
    <font>
      <b/>
      <sz val="12"/>
      <name val="Arial Narrow"/>
      <family val="2"/>
    </font>
    <font>
      <b/>
      <sz val="12"/>
      <name val="Times New Roman"/>
      <family val="1"/>
    </font>
    <font>
      <vertAlign val="superscript"/>
      <sz val="10"/>
      <name val="Arial Narrow"/>
      <family val="2"/>
    </font>
    <font>
      <sz val="8"/>
      <name val="Arial Narrow"/>
      <family val="2"/>
    </font>
    <font>
      <b/>
      <sz val="16"/>
      <color theme="1"/>
      <name val="Arial"/>
      <family val="2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9" fillId="0" borderId="0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4" xfId="0" applyFont="1" applyFill="1" applyBorder="1" applyAlignment="1"/>
    <xf numFmtId="0" fontId="16" fillId="0" borderId="4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2" fillId="0" borderId="0" xfId="0" applyFont="1" applyFill="1" applyBorder="1"/>
    <xf numFmtId="164" fontId="12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164" fontId="9" fillId="0" borderId="0" xfId="0" applyNumberFormat="1" applyFont="1" applyFill="1" applyBorder="1"/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indent="1"/>
    </xf>
    <xf numFmtId="164" fontId="13" fillId="0" borderId="0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13" fillId="0" borderId="0" xfId="0" applyNumberFormat="1" applyFont="1" applyFill="1" applyBorder="1"/>
    <xf numFmtId="0" fontId="13" fillId="0" borderId="0" xfId="0" applyFont="1" applyFill="1" applyBorder="1" applyAlignment="1">
      <alignment horizontal="left" indent="3"/>
    </xf>
    <xf numFmtId="164" fontId="13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/>
    <xf numFmtId="164" fontId="12" fillId="0" borderId="0" xfId="0" applyNumberFormat="1" applyFont="1" applyFill="1" applyBorder="1"/>
    <xf numFmtId="164" fontId="10" fillId="0" borderId="0" xfId="0" applyNumberFormat="1" applyFont="1" applyFill="1" applyBorder="1"/>
    <xf numFmtId="165" fontId="13" fillId="0" borderId="0" xfId="0" applyNumberFormat="1" applyFont="1" applyFill="1" applyBorder="1"/>
    <xf numFmtId="164" fontId="9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165" fontId="12" fillId="0" borderId="0" xfId="0" applyNumberFormat="1" applyFont="1" applyFill="1" applyBorder="1" applyAlignment="1"/>
    <xf numFmtId="0" fontId="13" fillId="0" borderId="0" xfId="0" applyFont="1" applyFill="1" applyBorder="1" applyAlignment="1"/>
    <xf numFmtId="165" fontId="13" fillId="0" borderId="0" xfId="0" applyNumberFormat="1" applyFont="1" applyFill="1" applyBorder="1" applyAlignment="1"/>
    <xf numFmtId="165" fontId="13" fillId="0" borderId="0" xfId="0" applyNumberFormat="1" applyFont="1" applyFill="1" applyBorder="1" applyAlignment="1">
      <alignment wrapText="1"/>
    </xf>
    <xf numFmtId="0" fontId="13" fillId="0" borderId="2" xfId="0" applyFont="1" applyFill="1" applyBorder="1"/>
    <xf numFmtId="165" fontId="13" fillId="0" borderId="2" xfId="0" applyNumberFormat="1" applyFont="1" applyFill="1" applyBorder="1" applyAlignment="1"/>
    <xf numFmtId="164" fontId="13" fillId="0" borderId="2" xfId="0" applyNumberFormat="1" applyFont="1" applyFill="1" applyBorder="1" applyAlignment="1"/>
    <xf numFmtId="0" fontId="19" fillId="0" borderId="0" xfId="0" applyFont="1" applyFill="1" applyBorder="1"/>
    <xf numFmtId="0" fontId="19" fillId="0" borderId="0" xfId="0" applyFont="1" applyFill="1" applyBorder="1" applyAlignment="1"/>
    <xf numFmtId="0" fontId="9" fillId="0" borderId="0" xfId="0" applyFont="1" applyFill="1" applyBorder="1" applyAlignment="1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1" xfId="0" applyFont="1" applyFill="1" applyBorder="1"/>
    <xf numFmtId="1" fontId="6" fillId="0" borderId="1" xfId="0" applyNumberFormat="1" applyFont="1" applyFill="1" applyBorder="1"/>
    <xf numFmtId="0" fontId="6" fillId="0" borderId="0" xfId="0" applyFont="1" applyFill="1"/>
    <xf numFmtId="166" fontId="6" fillId="0" borderId="0" xfId="1" applyNumberFormat="1" applyFont="1" applyFill="1"/>
    <xf numFmtId="0" fontId="5" fillId="0" borderId="0" xfId="0" applyFont="1" applyFill="1" applyAlignment="1">
      <alignment horizontal="left" indent="1"/>
    </xf>
    <xf numFmtId="166" fontId="5" fillId="0" borderId="0" xfId="1" applyNumberFormat="1" applyFont="1" applyFill="1"/>
    <xf numFmtId="166" fontId="5" fillId="0" borderId="0" xfId="0" applyNumberFormat="1" applyFont="1" applyFill="1"/>
    <xf numFmtId="166" fontId="3" fillId="0" borderId="0" xfId="0" applyNumberFormat="1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 indent="1"/>
    </xf>
    <xf numFmtId="166" fontId="6" fillId="0" borderId="1" xfId="0" applyNumberFormat="1" applyFont="1" applyFill="1" applyBorder="1"/>
    <xf numFmtId="0" fontId="8" fillId="0" borderId="2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Fill="1"/>
    <xf numFmtId="0" fontId="3" fillId="0" borderId="0" xfId="0" applyFont="1" applyFill="1" applyAlignment="1">
      <alignment horizontal="left" indent="1"/>
    </xf>
    <xf numFmtId="164" fontId="3" fillId="0" borderId="0" xfId="0" applyNumberFormat="1" applyFont="1" applyFill="1"/>
    <xf numFmtId="0" fontId="7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164" fontId="3" fillId="0" borderId="0" xfId="0" applyNumberFormat="1" applyFont="1" applyFill="1" applyAlignment="1">
      <alignment horizontal="right"/>
    </xf>
    <xf numFmtId="164" fontId="4" fillId="0" borderId="1" xfId="0" applyNumberFormat="1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8" fillId="0" borderId="2" xfId="0" applyFont="1" applyFill="1" applyBorder="1" applyAlignment="1"/>
    <xf numFmtId="0" fontId="5" fillId="0" borderId="0" xfId="0" applyFont="1" applyFill="1" applyAlignment="1">
      <alignment horizontal="left" indent="2"/>
    </xf>
    <xf numFmtId="164" fontId="5" fillId="0" borderId="0" xfId="0" applyNumberFormat="1" applyFont="1" applyFill="1"/>
    <xf numFmtId="167" fontId="5" fillId="0" borderId="0" xfId="0" applyNumberFormat="1" applyFont="1" applyFill="1"/>
    <xf numFmtId="0" fontId="6" fillId="0" borderId="0" xfId="0" applyFont="1" applyFill="1" applyAlignment="1">
      <alignment horizontal="center"/>
    </xf>
    <xf numFmtId="164" fontId="6" fillId="0" borderId="1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22" fillId="0" borderId="2" xfId="0" applyFont="1" applyFill="1" applyBorder="1" applyAlignment="1">
      <alignment horizontal="right"/>
    </xf>
    <xf numFmtId="0" fontId="21" fillId="0" borderId="2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278542</xdr:colOff>
          <xdr:row>3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</xdr:colOff>
          <xdr:row>0</xdr:row>
          <xdr:rowOff>0</xdr:rowOff>
        </xdr:from>
        <xdr:to>
          <xdr:col>0</xdr:col>
          <xdr:colOff>968266</xdr:colOff>
          <xdr:row>3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onses/Treasury/Fiscal%20Operations%202014%20-%20ESO%20-%20No%20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ph_eu\AppData\Local\Microsoft\Windows\Temporary%20Internet%20Files\Content.Outlook\C5EZ38W1\Fiscal%20Operatio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orking"/>
      <sheetName val="revenues"/>
      <sheetName val="Expenses"/>
      <sheetName val="Capital expenditure"/>
      <sheetName val="Financing"/>
      <sheetName val="Lending"/>
      <sheetName val="Revenues 2010"/>
      <sheetName val="Revenues 2011"/>
      <sheetName val="Revenues 2012"/>
      <sheetName val="Revenues 2013"/>
    </sheetNames>
    <sheetDataSet>
      <sheetData sheetId="0" refreshError="1">
        <row r="6">
          <cell r="F6">
            <v>664.29600000000005</v>
          </cell>
        </row>
        <row r="7">
          <cell r="F7">
            <v>664.29600000000005</v>
          </cell>
        </row>
        <row r="8">
          <cell r="F8">
            <v>630.07100000000003</v>
          </cell>
        </row>
        <row r="9">
          <cell r="F9">
            <v>177.86</v>
          </cell>
        </row>
        <row r="10">
          <cell r="F10">
            <v>408.64600000000002</v>
          </cell>
        </row>
        <row r="11">
          <cell r="F11">
            <v>41.597999999999999</v>
          </cell>
        </row>
        <row r="12">
          <cell r="F12">
            <v>1.6259999999999999</v>
          </cell>
        </row>
        <row r="13">
          <cell r="F13">
            <v>0.34100000000000003</v>
          </cell>
        </row>
        <row r="14">
          <cell r="F14">
            <v>34.225000000000001</v>
          </cell>
        </row>
        <row r="15">
          <cell r="F15">
            <v>32.957000000000001</v>
          </cell>
        </row>
        <row r="16">
          <cell r="F16">
            <v>0.79600000000000004</v>
          </cell>
        </row>
        <row r="17">
          <cell r="F17">
            <v>0.372</v>
          </cell>
        </row>
        <row r="18">
          <cell r="F18">
            <v>0</v>
          </cell>
        </row>
        <row r="21">
          <cell r="F21">
            <v>597.34279318000006</v>
          </cell>
        </row>
        <row r="22">
          <cell r="F22">
            <v>551.24961426000004</v>
          </cell>
        </row>
        <row r="23">
          <cell r="F23">
            <v>244.77699999999999</v>
          </cell>
        </row>
        <row r="24">
          <cell r="F24">
            <v>93.078000000000003</v>
          </cell>
        </row>
        <row r="25">
          <cell r="F25">
            <v>26.329000000000001</v>
          </cell>
        </row>
        <row r="26">
          <cell r="F26">
            <v>126.706</v>
          </cell>
        </row>
        <row r="27">
          <cell r="F27">
            <v>27.622</v>
          </cell>
        </row>
        <row r="28">
          <cell r="F28">
            <v>29.190999999999999</v>
          </cell>
        </row>
        <row r="29">
          <cell r="F29">
            <v>0</v>
          </cell>
        </row>
        <row r="30">
          <cell r="F30">
            <v>3.5466142600000001</v>
          </cell>
        </row>
        <row r="31">
          <cell r="F31">
            <v>46.093178920000007</v>
          </cell>
        </row>
        <row r="32">
          <cell r="F32">
            <v>12.877954160000002</v>
          </cell>
        </row>
        <row r="33">
          <cell r="F33">
            <v>26.838171480000003</v>
          </cell>
        </row>
        <row r="34">
          <cell r="F34">
            <v>5.8040532800000006</v>
          </cell>
        </row>
        <row r="35">
          <cell r="F35">
            <v>0.57299999999999995</v>
          </cell>
        </row>
        <row r="36">
          <cell r="F36">
            <v>96.144206819999994</v>
          </cell>
        </row>
        <row r="37">
          <cell r="F37">
            <v>113.04638574000001</v>
          </cell>
        </row>
        <row r="38">
          <cell r="F38">
            <v>66.953206819999991</v>
          </cell>
        </row>
        <row r="40">
          <cell r="F40">
            <v>66.953206819999991</v>
          </cell>
        </row>
        <row r="41">
          <cell r="F41">
            <v>-25.865917979999999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-25.865917979999999</v>
          </cell>
        </row>
        <row r="46">
          <cell r="F46">
            <v>-8</v>
          </cell>
        </row>
        <row r="47">
          <cell r="F47">
            <v>41.087288839999992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orking"/>
      <sheetName val="revenues"/>
      <sheetName val="Capital expenditure"/>
      <sheetName val="Financing"/>
      <sheetName val="Lending"/>
      <sheetName val="Revenues 2010"/>
      <sheetName val="Revenues 2011"/>
      <sheetName val="Revenues 2012"/>
    </sheetNames>
    <sheetDataSet>
      <sheetData sheetId="0" refreshError="1"/>
      <sheetData sheetId="1" refreshError="1">
        <row r="9">
          <cell r="E9">
            <v>415.25351000000006</v>
          </cell>
        </row>
        <row r="10">
          <cell r="E10">
            <v>121.43225000000001</v>
          </cell>
        </row>
        <row r="15">
          <cell r="E15">
            <v>235704.25392999995</v>
          </cell>
        </row>
        <row r="16">
          <cell r="E16">
            <v>78950.386919999873</v>
          </cell>
        </row>
        <row r="17">
          <cell r="E17">
            <v>6715.919449999994</v>
          </cell>
        </row>
        <row r="18">
          <cell r="E18">
            <v>26108.022580000019</v>
          </cell>
        </row>
        <row r="19">
          <cell r="E19">
            <v>108280.78320999999</v>
          </cell>
        </row>
        <row r="20">
          <cell r="E20">
            <v>28707.989000000001</v>
          </cell>
        </row>
        <row r="21">
          <cell r="E21">
            <v>32280.002860000004</v>
          </cell>
        </row>
        <row r="22">
          <cell r="E22">
            <v>4018.8436400000001</v>
          </cell>
        </row>
        <row r="23">
          <cell r="E23">
            <v>31820.02319</v>
          </cell>
        </row>
        <row r="24">
          <cell r="E24">
            <v>1158.30627</v>
          </cell>
        </row>
        <row r="49">
          <cell r="E49">
            <v>158210.67079999999</v>
          </cell>
        </row>
        <row r="50">
          <cell r="E50">
            <v>15107.82684</v>
          </cell>
        </row>
        <row r="51">
          <cell r="E51">
            <v>377271.59314000013</v>
          </cell>
        </row>
        <row r="52">
          <cell r="E52">
            <v>31257.984220000009</v>
          </cell>
        </row>
        <row r="53">
          <cell r="E53">
            <v>1625.84773</v>
          </cell>
        </row>
        <row r="54">
          <cell r="E54">
            <v>1184.68677</v>
          </cell>
        </row>
        <row r="63">
          <cell r="E63">
            <v>48919.148640000029</v>
          </cell>
        </row>
        <row r="69">
          <cell r="E69">
            <v>1129.3017199999999</v>
          </cell>
        </row>
      </sheetData>
      <sheetData sheetId="2" refreshError="1"/>
      <sheetData sheetId="3" refreshError="1">
        <row r="62">
          <cell r="E62">
            <v>9545.0088399999986</v>
          </cell>
        </row>
        <row r="63">
          <cell r="E63">
            <v>19186.922300000002</v>
          </cell>
        </row>
        <row r="64">
          <cell r="E64">
            <v>8141.646279999999</v>
          </cell>
        </row>
      </sheetData>
      <sheetData sheetId="4" refreshError="1">
        <row r="6">
          <cell r="E6">
            <v>-26491.619247074999</v>
          </cell>
        </row>
      </sheetData>
      <sheetData sheetId="5" refreshError="1">
        <row r="13">
          <cell r="D13">
            <v>-87.901180000000295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2"/>
  <sheetViews>
    <sheetView tabSelected="1" zoomScaleNormal="100" workbookViewId="0">
      <selection activeCell="J2" sqref="J2"/>
    </sheetView>
  </sheetViews>
  <sheetFormatPr defaultRowHeight="12.75" x14ac:dyDescent="0.2"/>
  <cols>
    <col min="1" max="1" width="9.140625" style="1"/>
    <col min="2" max="2" width="48.28515625" style="1" customWidth="1"/>
    <col min="3" max="3" width="11.42578125" style="41" customWidth="1"/>
    <col min="4" max="4" width="13.28515625" style="41" customWidth="1"/>
    <col min="5" max="5" width="11.5703125" style="1" customWidth="1"/>
    <col min="6" max="10" width="12.140625" style="1" customWidth="1"/>
    <col min="11" max="11" width="8.42578125" style="1" customWidth="1"/>
    <col min="12" max="16384" width="9.140625" style="1"/>
  </cols>
  <sheetData>
    <row r="1" spans="2:11" x14ac:dyDescent="0.2">
      <c r="B1" s="2"/>
      <c r="C1" s="2"/>
      <c r="D1" s="2"/>
      <c r="E1" s="3"/>
      <c r="F1" s="4"/>
      <c r="G1" s="4"/>
      <c r="H1" s="4"/>
      <c r="I1" s="4"/>
      <c r="J1" s="4"/>
    </row>
    <row r="2" spans="2:11" ht="18.75" x14ac:dyDescent="0.3">
      <c r="B2" s="5" t="s">
        <v>53</v>
      </c>
      <c r="C2" s="5"/>
      <c r="D2" s="5"/>
      <c r="E2" s="5"/>
      <c r="F2" s="5"/>
      <c r="G2" s="5"/>
      <c r="H2" s="5"/>
      <c r="I2" s="5"/>
      <c r="J2" s="4"/>
    </row>
    <row r="3" spans="2:11" x14ac:dyDescent="0.2">
      <c r="B3" s="4"/>
      <c r="C3" s="4"/>
      <c r="D3" s="4"/>
      <c r="E3" s="4"/>
      <c r="F3" s="4"/>
      <c r="G3" s="4"/>
      <c r="H3" s="4"/>
      <c r="I3" s="4"/>
      <c r="J3" s="4"/>
    </row>
    <row r="4" spans="2:11" ht="13.5" x14ac:dyDescent="0.25">
      <c r="B4" s="6"/>
      <c r="C4" s="7"/>
      <c r="D4" s="7"/>
      <c r="E4" s="8"/>
      <c r="F4" s="8"/>
      <c r="G4" s="9"/>
      <c r="H4" s="8"/>
      <c r="I4" s="9" t="s">
        <v>54</v>
      </c>
      <c r="J4" s="10"/>
    </row>
    <row r="5" spans="2:11" ht="15.75" x14ac:dyDescent="0.25">
      <c r="B5" s="11"/>
      <c r="C5" s="12">
        <v>2010</v>
      </c>
      <c r="D5" s="12">
        <v>2011</v>
      </c>
      <c r="E5" s="12">
        <v>2012</v>
      </c>
      <c r="F5" s="12">
        <v>2013</v>
      </c>
      <c r="G5" s="12">
        <v>2014</v>
      </c>
      <c r="H5" s="12">
        <v>2015</v>
      </c>
      <c r="I5" s="12">
        <v>2016</v>
      </c>
      <c r="J5" s="13"/>
    </row>
    <row r="6" spans="2:11" s="14" customFormat="1" x14ac:dyDescent="0.2">
      <c r="B6" s="15" t="s">
        <v>0</v>
      </c>
      <c r="C6" s="16">
        <f>C7+C19</f>
        <v>517.71976999999993</v>
      </c>
      <c r="D6" s="16">
        <f>D7+D19</f>
        <v>545.90193296000007</v>
      </c>
      <c r="E6" s="16">
        <f>E7+E19</f>
        <v>564.53780172999996</v>
      </c>
      <c r="F6" s="16">
        <f>F7+F19</f>
        <v>635.12231337000014</v>
      </c>
      <c r="G6" s="16">
        <v>664.3</v>
      </c>
      <c r="H6" s="16">
        <v>672.7</v>
      </c>
      <c r="I6" s="16">
        <v>705.9</v>
      </c>
      <c r="J6" s="17"/>
      <c r="K6" s="18"/>
    </row>
    <row r="7" spans="2:11" x14ac:dyDescent="0.2">
      <c r="B7" s="19" t="s">
        <v>1</v>
      </c>
      <c r="C7" s="16">
        <f>C8+C14</f>
        <v>517.71976999999993</v>
      </c>
      <c r="D7" s="16">
        <f>D8+D14</f>
        <v>545.90193296000007</v>
      </c>
      <c r="E7" s="16">
        <f>E8+E14</f>
        <v>564.53780172999996</v>
      </c>
      <c r="F7" s="16">
        <f>F8+F14</f>
        <v>635.12231337000014</v>
      </c>
      <c r="G7" s="16">
        <f>[1]Report!$F7</f>
        <v>664.29600000000005</v>
      </c>
      <c r="H7" s="16">
        <v>672.7</v>
      </c>
      <c r="I7" s="16">
        <v>705.9</v>
      </c>
      <c r="J7" s="17"/>
      <c r="K7" s="18"/>
    </row>
    <row r="8" spans="2:11" x14ac:dyDescent="0.2">
      <c r="B8" s="20" t="s">
        <v>2</v>
      </c>
      <c r="C8" s="21">
        <f>C9+C10+C11+C12+C13</f>
        <v>460.79376999999994</v>
      </c>
      <c r="D8" s="21">
        <f t="shared" ref="D8:F8" si="0">D9+D10+D11+D12+D13</f>
        <v>489.30451400000004</v>
      </c>
      <c r="E8" s="21">
        <f t="shared" si="0"/>
        <v>504.84308332000001</v>
      </c>
      <c r="F8" s="21">
        <f t="shared" si="0"/>
        <v>584.65860950000013</v>
      </c>
      <c r="G8" s="21">
        <f>[1]Report!$F8</f>
        <v>630.07100000000003</v>
      </c>
      <c r="H8" s="21">
        <v>636.56933341000001</v>
      </c>
      <c r="I8" s="21">
        <v>666</v>
      </c>
      <c r="J8" s="22"/>
      <c r="K8" s="18"/>
    </row>
    <row r="9" spans="2:11" x14ac:dyDescent="0.2">
      <c r="B9" s="20" t="s">
        <v>3</v>
      </c>
      <c r="C9" s="21">
        <v>158.50976999999995</v>
      </c>
      <c r="D9" s="21">
        <v>162.24849599999999</v>
      </c>
      <c r="E9" s="23">
        <v>167.15683785000002</v>
      </c>
      <c r="F9" s="23">
        <f>([2]Working!E49+[2]Working!E50)/1000</f>
        <v>173.31849763999998</v>
      </c>
      <c r="G9" s="23">
        <f>[1]Report!$F9</f>
        <v>177.86</v>
      </c>
      <c r="H9" s="23">
        <v>172.00143977000005</v>
      </c>
      <c r="I9" s="23">
        <v>174.3</v>
      </c>
      <c r="J9" s="18"/>
      <c r="K9" s="18"/>
    </row>
    <row r="10" spans="2:11" ht="15" x14ac:dyDescent="0.2">
      <c r="B10" s="20" t="s">
        <v>55</v>
      </c>
      <c r="C10" s="21">
        <v>279.35599999999999</v>
      </c>
      <c r="D10" s="21">
        <v>289.46800000000002</v>
      </c>
      <c r="E10" s="23">
        <v>296.61074879</v>
      </c>
      <c r="F10" s="23">
        <f>[2]Working!E51/1000</f>
        <v>377.27159314000011</v>
      </c>
      <c r="G10" s="23">
        <f>[1]Report!$F10</f>
        <v>408.64600000000002</v>
      </c>
      <c r="H10" s="23">
        <v>407.56547904000001</v>
      </c>
      <c r="I10" s="23">
        <v>425.2</v>
      </c>
      <c r="J10" s="18"/>
      <c r="K10" s="18"/>
    </row>
    <row r="11" spans="2:11" ht="15" x14ac:dyDescent="0.2">
      <c r="B11" s="20" t="s">
        <v>56</v>
      </c>
      <c r="C11" s="21">
        <v>21.308</v>
      </c>
      <c r="D11" s="21">
        <v>36.393233000000002</v>
      </c>
      <c r="E11" s="23">
        <v>36.679090639999998</v>
      </c>
      <c r="F11" s="23">
        <f>[2]Working!E52/1000</f>
        <v>31.257984220000008</v>
      </c>
      <c r="G11" s="23">
        <f>[1]Report!$F11</f>
        <v>41.597999999999999</v>
      </c>
      <c r="H11" s="23">
        <v>41.098991509999998</v>
      </c>
      <c r="I11" s="23">
        <v>58.7</v>
      </c>
      <c r="J11" s="18"/>
      <c r="K11" s="18"/>
    </row>
    <row r="12" spans="2:11" x14ac:dyDescent="0.2">
      <c r="B12" s="20" t="s">
        <v>4</v>
      </c>
      <c r="C12" s="21">
        <v>1.61</v>
      </c>
      <c r="D12" s="21">
        <v>1.1807159999999999</v>
      </c>
      <c r="E12" s="23">
        <v>1.3379638300000001</v>
      </c>
      <c r="F12" s="23">
        <f>[2]Working!E53/1000</f>
        <v>1.62584773</v>
      </c>
      <c r="G12" s="23">
        <f>[1]Report!$F12</f>
        <v>1.6259999999999999</v>
      </c>
      <c r="H12" s="23">
        <v>2.1266226599999998</v>
      </c>
      <c r="I12" s="23">
        <v>3.2</v>
      </c>
      <c r="J12" s="18"/>
      <c r="K12" s="18"/>
    </row>
    <row r="13" spans="2:11" x14ac:dyDescent="0.2">
      <c r="B13" s="20" t="s">
        <v>5</v>
      </c>
      <c r="C13" s="21">
        <v>0.01</v>
      </c>
      <c r="D13" s="21">
        <v>1.4069000000000002E-2</v>
      </c>
      <c r="E13" s="23">
        <v>3.0584422099999999</v>
      </c>
      <c r="F13" s="23">
        <f>[2]Working!E54/1000</f>
        <v>1.1846867700000001</v>
      </c>
      <c r="G13" s="23">
        <f>[1]Report!$F13</f>
        <v>0.34100000000000003</v>
      </c>
      <c r="H13" s="23">
        <v>13.776800430000002</v>
      </c>
      <c r="I13" s="23">
        <v>4.5999999999999996</v>
      </c>
      <c r="J13" s="18"/>
      <c r="K13" s="18"/>
    </row>
    <row r="14" spans="2:11" x14ac:dyDescent="0.2">
      <c r="B14" s="20" t="s">
        <v>6</v>
      </c>
      <c r="C14" s="21">
        <f>+C15+C16+C17</f>
        <v>56.926000000000002</v>
      </c>
      <c r="D14" s="21">
        <f>+D15+D16+D17+0.1</f>
        <v>56.597418960000006</v>
      </c>
      <c r="E14" s="21">
        <f t="shared" ref="E14:F14" si="1">+E15+E16+E17</f>
        <v>59.69471841</v>
      </c>
      <c r="F14" s="21">
        <f t="shared" si="1"/>
        <v>50.463703870000032</v>
      </c>
      <c r="G14" s="21">
        <f>[1]Report!$F14</f>
        <v>34.225000000000001</v>
      </c>
      <c r="H14" s="21">
        <v>36.112165589999996</v>
      </c>
      <c r="I14" s="21">
        <v>39.9</v>
      </c>
      <c r="J14" s="22"/>
      <c r="K14" s="18"/>
    </row>
    <row r="15" spans="2:11" ht="15" x14ac:dyDescent="0.2">
      <c r="B15" s="24" t="s">
        <v>57</v>
      </c>
      <c r="C15" s="25">
        <v>56.215000000000003</v>
      </c>
      <c r="D15" s="25">
        <v>55.760080960000003</v>
      </c>
      <c r="E15" s="23">
        <v>55.006001659999995</v>
      </c>
      <c r="F15" s="23">
        <f>[2]Working!E63/1000</f>
        <v>48.919148640000031</v>
      </c>
      <c r="G15" s="23">
        <f>[1]Report!$F15</f>
        <v>32.957000000000001</v>
      </c>
      <c r="H15" s="23">
        <v>34.728654279999994</v>
      </c>
      <c r="I15" s="23">
        <v>36</v>
      </c>
      <c r="J15" s="18"/>
      <c r="K15" s="18"/>
    </row>
    <row r="16" spans="2:11" x14ac:dyDescent="0.2">
      <c r="B16" s="24" t="s">
        <v>7</v>
      </c>
      <c r="C16" s="25">
        <v>0.13700000000000001</v>
      </c>
      <c r="D16" s="25">
        <v>0.55373600000000001</v>
      </c>
      <c r="E16" s="23">
        <v>0.30968793000000006</v>
      </c>
      <c r="F16" s="23">
        <f>[2]Working!E69/1000</f>
        <v>1.12930172</v>
      </c>
      <c r="G16" s="23">
        <f>[1]Report!$F16</f>
        <v>0.79600000000000004</v>
      </c>
      <c r="H16" s="23">
        <v>1.0230014999999999</v>
      </c>
      <c r="I16" s="23">
        <v>3.5</v>
      </c>
      <c r="J16" s="18"/>
      <c r="K16" s="18"/>
    </row>
    <row r="17" spans="2:11" ht="15" x14ac:dyDescent="0.2">
      <c r="B17" s="24" t="s">
        <v>58</v>
      </c>
      <c r="C17" s="25">
        <v>0.57399999999999995</v>
      </c>
      <c r="D17" s="25">
        <v>0.18360200000000002</v>
      </c>
      <c r="E17" s="23">
        <v>4.3790288199999994</v>
      </c>
      <c r="F17" s="23">
        <f>[2]Working!E9/1000</f>
        <v>0.41525351000000005</v>
      </c>
      <c r="G17" s="23">
        <f>[1]Report!$F17</f>
        <v>0.372</v>
      </c>
      <c r="H17" s="23">
        <v>0.26050981000000001</v>
      </c>
      <c r="I17" s="23">
        <v>0.3</v>
      </c>
      <c r="J17" s="18"/>
      <c r="K17" s="18"/>
    </row>
    <row r="18" spans="2:11" x14ac:dyDescent="0.2">
      <c r="B18" s="24" t="s">
        <v>59</v>
      </c>
      <c r="C18" s="25">
        <v>0</v>
      </c>
      <c r="D18" s="25">
        <v>0</v>
      </c>
      <c r="E18" s="25">
        <v>0</v>
      </c>
      <c r="F18" s="23">
        <f>[2]Working!E10/1000</f>
        <v>0.12143225000000001</v>
      </c>
      <c r="G18" s="23">
        <f>[1]Report!$F18</f>
        <v>0</v>
      </c>
      <c r="H18" s="23">
        <v>0</v>
      </c>
      <c r="I18" s="23">
        <v>0</v>
      </c>
      <c r="J18" s="18"/>
      <c r="K18" s="18"/>
    </row>
    <row r="19" spans="2:11" s="14" customFormat="1" x14ac:dyDescent="0.2">
      <c r="B19" s="19"/>
      <c r="C19" s="26"/>
      <c r="D19" s="26"/>
      <c r="E19" s="27"/>
      <c r="F19" s="27"/>
      <c r="G19" s="27"/>
      <c r="H19" s="27"/>
      <c r="I19" s="27"/>
      <c r="J19" s="28"/>
      <c r="K19" s="18"/>
    </row>
    <row r="20" spans="2:11" x14ac:dyDescent="0.2">
      <c r="B20" s="15" t="s">
        <v>8</v>
      </c>
      <c r="C20" s="16">
        <f>C21+C30</f>
        <v>593.50416211000004</v>
      </c>
      <c r="D20" s="16">
        <f t="shared" ref="D20:F20" si="2">D21+D30</f>
        <v>623.47706502999995</v>
      </c>
      <c r="E20" s="16">
        <f t="shared" si="2"/>
        <v>615.63111898</v>
      </c>
      <c r="F20" s="16">
        <f t="shared" si="2"/>
        <v>590.53020728999979</v>
      </c>
      <c r="G20" s="16">
        <f>[1]Report!$F21</f>
        <v>597.34279318000006</v>
      </c>
      <c r="H20" s="16">
        <v>588.62055931999964</v>
      </c>
      <c r="I20" s="16">
        <v>639</v>
      </c>
      <c r="J20" s="17"/>
      <c r="K20" s="18"/>
    </row>
    <row r="21" spans="2:11" s="14" customFormat="1" x14ac:dyDescent="0.2">
      <c r="B21" s="19" t="s">
        <v>9</v>
      </c>
      <c r="C21" s="16">
        <f>SUM(C22:C29)</f>
        <v>517.27613598000005</v>
      </c>
      <c r="D21" s="16">
        <f t="shared" ref="D21:F21" si="3">SUM(D22:D29)</f>
        <v>525.16890616000001</v>
      </c>
      <c r="E21" s="16">
        <f t="shared" si="3"/>
        <v>547.16724066999996</v>
      </c>
      <c r="F21" s="16">
        <f t="shared" si="3"/>
        <v>553.74453104999975</v>
      </c>
      <c r="G21" s="16">
        <f>[1]Report!$F22</f>
        <v>551.24961426000004</v>
      </c>
      <c r="H21" s="16">
        <v>544.96396768999966</v>
      </c>
      <c r="I21" s="16">
        <v>585.29999999999995</v>
      </c>
      <c r="J21" s="17"/>
      <c r="K21" s="18"/>
    </row>
    <row r="22" spans="2:11" ht="15" x14ac:dyDescent="0.2">
      <c r="B22" s="20" t="s">
        <v>60</v>
      </c>
      <c r="C22" s="29">
        <v>224.81669600000001</v>
      </c>
      <c r="D22" s="25">
        <v>216.41969347999998</v>
      </c>
      <c r="E22" s="25">
        <v>226.53927012</v>
      </c>
      <c r="F22" s="25">
        <f>[2]Working!E15/1000</f>
        <v>235.70425392999994</v>
      </c>
      <c r="G22" s="25">
        <f>[1]Report!$F23</f>
        <v>244.77699999999999</v>
      </c>
      <c r="H22" s="25">
        <v>243.82294189999988</v>
      </c>
      <c r="I22" s="25">
        <v>254.5</v>
      </c>
      <c r="J22" s="30"/>
      <c r="K22" s="18"/>
    </row>
    <row r="23" spans="2:11" x14ac:dyDescent="0.2">
      <c r="B23" s="20" t="s">
        <v>10</v>
      </c>
      <c r="C23" s="29">
        <v>86.442126699999989</v>
      </c>
      <c r="D23" s="25">
        <v>89.224933000000007</v>
      </c>
      <c r="E23" s="25">
        <v>94.136629669999991</v>
      </c>
      <c r="F23" s="25">
        <f>([2]Working!E16+[2]Working!E17+[2]Working!E24)/1000</f>
        <v>86.824612639999856</v>
      </c>
      <c r="G23" s="25">
        <f>[1]Report!$F24</f>
        <v>93.078000000000003</v>
      </c>
      <c r="H23" s="25">
        <v>83.765434469999846</v>
      </c>
      <c r="I23" s="25">
        <v>93.6</v>
      </c>
      <c r="J23" s="30"/>
      <c r="K23" s="18"/>
    </row>
    <row r="24" spans="2:11" x14ac:dyDescent="0.2">
      <c r="B24" s="20" t="s">
        <v>61</v>
      </c>
      <c r="C24" s="29">
        <v>20.023</v>
      </c>
      <c r="D24" s="25">
        <v>20.7059465</v>
      </c>
      <c r="E24" s="25">
        <v>23.43479134</v>
      </c>
      <c r="F24" s="25">
        <f>[2]Working!E18/1000</f>
        <v>26.108022580000018</v>
      </c>
      <c r="G24" s="25">
        <f>[1]Report!$F25</f>
        <v>26.329000000000001</v>
      </c>
      <c r="H24" s="25">
        <v>32.067891889999999</v>
      </c>
      <c r="I24" s="25">
        <v>34.200000000000003</v>
      </c>
      <c r="J24" s="30"/>
      <c r="K24" s="18"/>
    </row>
    <row r="25" spans="2:11" ht="15" x14ac:dyDescent="0.2">
      <c r="B25" s="20" t="s">
        <v>62</v>
      </c>
      <c r="C25" s="29">
        <v>125.18291427999998</v>
      </c>
      <c r="D25" s="25">
        <v>131.58458918000002</v>
      </c>
      <c r="E25" s="25">
        <v>131.68256865000001</v>
      </c>
      <c r="F25" s="25">
        <f>([2]Working!E19+[2]Working!E20)/1000</f>
        <v>136.98877221000001</v>
      </c>
      <c r="G25" s="25">
        <f>[1]Report!$F26</f>
        <v>126.706</v>
      </c>
      <c r="H25" s="25">
        <v>125.20310665999997</v>
      </c>
      <c r="I25" s="25">
        <v>137.80000000000001</v>
      </c>
      <c r="J25" s="30"/>
      <c r="K25" s="18"/>
    </row>
    <row r="26" spans="2:11" x14ac:dyDescent="0.2">
      <c r="B26" s="20" t="s">
        <v>11</v>
      </c>
      <c r="C26" s="29">
        <v>29.725815999999998</v>
      </c>
      <c r="D26" s="25">
        <v>31.045055000000001</v>
      </c>
      <c r="E26" s="25">
        <v>30.478695009999999</v>
      </c>
      <c r="F26" s="25">
        <f>[2]Working!E21/1000</f>
        <v>32.280002860000003</v>
      </c>
      <c r="G26" s="25">
        <f>[1]Report!$F27</f>
        <v>27.622</v>
      </c>
      <c r="H26" s="25">
        <v>27.547134499999999</v>
      </c>
      <c r="I26" s="25">
        <v>32.4</v>
      </c>
      <c r="J26" s="30"/>
      <c r="K26" s="18"/>
    </row>
    <row r="27" spans="2:11" x14ac:dyDescent="0.2">
      <c r="B27" s="20" t="s">
        <v>12</v>
      </c>
      <c r="C27" s="29">
        <v>27.859175</v>
      </c>
      <c r="D27" s="25">
        <v>32.922763000000003</v>
      </c>
      <c r="E27" s="25">
        <v>33.774852580000001</v>
      </c>
      <c r="F27" s="25">
        <f>[2]Working!E23/1000</f>
        <v>31.820023190000001</v>
      </c>
      <c r="G27" s="25">
        <f>[1]Report!$F28</f>
        <v>29.190999999999999</v>
      </c>
      <c r="H27" s="25">
        <v>28.025408199999998</v>
      </c>
      <c r="I27" s="25">
        <v>27.1</v>
      </c>
      <c r="J27" s="30"/>
      <c r="K27" s="18"/>
    </row>
    <row r="28" spans="2:11" hidden="1" x14ac:dyDescent="0.2">
      <c r="B28" s="20" t="s">
        <v>13</v>
      </c>
      <c r="C28" s="29">
        <v>0</v>
      </c>
      <c r="D28" s="25">
        <v>0</v>
      </c>
      <c r="E28" s="25">
        <v>0</v>
      </c>
      <c r="F28" s="25">
        <v>0</v>
      </c>
      <c r="G28" s="25">
        <f>[1]Report!$F29</f>
        <v>0</v>
      </c>
      <c r="H28" s="25">
        <v>0</v>
      </c>
      <c r="I28" s="25">
        <v>0</v>
      </c>
      <c r="J28" s="30"/>
      <c r="K28" s="18"/>
    </row>
    <row r="29" spans="2:11" ht="15" x14ac:dyDescent="0.2">
      <c r="B29" s="20" t="s">
        <v>63</v>
      </c>
      <c r="C29" s="29">
        <v>3.2264079999999997</v>
      </c>
      <c r="D29" s="25">
        <v>3.2659260000000003</v>
      </c>
      <c r="E29" s="25">
        <v>7.1204332999999993</v>
      </c>
      <c r="F29" s="25">
        <f>[2]Working!E22/1000</f>
        <v>4.0188436400000001</v>
      </c>
      <c r="G29" s="25">
        <f>[1]Report!$F30</f>
        <v>3.5466142600000001</v>
      </c>
      <c r="H29" s="25">
        <v>4.5320500700000004</v>
      </c>
      <c r="I29" s="25">
        <v>5.7</v>
      </c>
      <c r="J29" s="30"/>
      <c r="K29" s="18"/>
    </row>
    <row r="30" spans="2:11" s="14" customFormat="1" x14ac:dyDescent="0.2">
      <c r="B30" s="19" t="s">
        <v>64</v>
      </c>
      <c r="C30" s="16">
        <f t="shared" ref="C30:F30" si="4">C31+C33+C34+C32</f>
        <v>76.228026130000003</v>
      </c>
      <c r="D30" s="16">
        <f t="shared" si="4"/>
        <v>98.30815887</v>
      </c>
      <c r="E30" s="16">
        <f t="shared" si="4"/>
        <v>68.463878310000013</v>
      </c>
      <c r="F30" s="16">
        <f t="shared" si="4"/>
        <v>36.785676240000001</v>
      </c>
      <c r="G30" s="16">
        <f>[1]Report!$F31</f>
        <v>46.093178920000007</v>
      </c>
      <c r="H30" s="16">
        <v>43.656591630000001</v>
      </c>
      <c r="I30" s="16">
        <v>53.7</v>
      </c>
      <c r="J30" s="17"/>
      <c r="K30" s="18"/>
    </row>
    <row r="31" spans="2:11" ht="15" x14ac:dyDescent="0.2">
      <c r="B31" s="20" t="s">
        <v>65</v>
      </c>
      <c r="C31" s="29">
        <v>28.052983330000011</v>
      </c>
      <c r="D31" s="25">
        <v>62.195873540000008</v>
      </c>
      <c r="E31" s="25">
        <v>37.643688500000003</v>
      </c>
      <c r="F31" s="25">
        <f>'[2]Capital expenditure'!E62/1000</f>
        <v>9.5450088399999977</v>
      </c>
      <c r="G31" s="25">
        <f>[1]Report!$F32</f>
        <v>12.877954160000002</v>
      </c>
      <c r="H31" s="25">
        <v>14.829159720000002</v>
      </c>
      <c r="I31" s="25">
        <v>18.899999999999999</v>
      </c>
      <c r="J31" s="30"/>
      <c r="K31" s="18"/>
    </row>
    <row r="32" spans="2:11" x14ac:dyDescent="0.2">
      <c r="B32" s="20" t="s">
        <v>66</v>
      </c>
      <c r="C32" s="29">
        <v>14.863466999999998</v>
      </c>
      <c r="D32" s="25">
        <v>19.992782469999998</v>
      </c>
      <c r="E32" s="25">
        <v>20.751875999999999</v>
      </c>
      <c r="F32" s="25">
        <f>'[2]Capital expenditure'!E63/1000</f>
        <v>19.186922300000003</v>
      </c>
      <c r="G32" s="25">
        <f>[1]Report!$F33</f>
        <v>26.838171480000003</v>
      </c>
      <c r="H32" s="25">
        <v>19.570114789999998</v>
      </c>
      <c r="I32" s="25">
        <v>22.3</v>
      </c>
      <c r="J32" s="30"/>
      <c r="K32" s="18"/>
    </row>
    <row r="33" spans="2:11" x14ac:dyDescent="0.2">
      <c r="B33" s="20" t="s">
        <v>67</v>
      </c>
      <c r="C33" s="29">
        <v>37.719097489999989</v>
      </c>
      <c r="D33" s="25">
        <v>15.994867400000002</v>
      </c>
      <c r="E33" s="25">
        <v>8.3995147800000023</v>
      </c>
      <c r="F33" s="25">
        <f>'[2]Capital expenditure'!E64/1000</f>
        <v>8.1416462799999998</v>
      </c>
      <c r="G33" s="25">
        <f>[1]Report!$F34</f>
        <v>5.8040532800000006</v>
      </c>
      <c r="H33" s="25">
        <v>8.8893171199999994</v>
      </c>
      <c r="I33" s="25">
        <v>12.1</v>
      </c>
      <c r="J33" s="30"/>
      <c r="K33" s="18"/>
    </row>
    <row r="34" spans="2:11" x14ac:dyDescent="0.2">
      <c r="B34" s="20" t="s">
        <v>68</v>
      </c>
      <c r="C34" s="29">
        <v>-4.4075216899999994</v>
      </c>
      <c r="D34" s="29">
        <v>0.12463545999999974</v>
      </c>
      <c r="E34" s="23">
        <v>1.6687990300000002</v>
      </c>
      <c r="F34" s="23">
        <f>[2]Lending!D13/1000</f>
        <v>-8.7901180000000301E-2</v>
      </c>
      <c r="G34" s="23">
        <f>[1]Report!$F35</f>
        <v>0.57299999999999995</v>
      </c>
      <c r="H34" s="23">
        <v>0.36799999999999999</v>
      </c>
      <c r="I34" s="23">
        <v>0.4</v>
      </c>
      <c r="J34" s="18"/>
      <c r="K34" s="18"/>
    </row>
    <row r="35" spans="2:11" s="14" customFormat="1" x14ac:dyDescent="0.2">
      <c r="B35" s="31" t="s">
        <v>69</v>
      </c>
      <c r="C35" s="32">
        <f>C6-C20+C27</f>
        <v>-47.925217110000112</v>
      </c>
      <c r="D35" s="32">
        <f>D6-D20+D27</f>
        <v>-44.652369069999878</v>
      </c>
      <c r="E35" s="16">
        <f>E6-E20+E27</f>
        <v>-17.31846467000004</v>
      </c>
      <c r="F35" s="16">
        <f>F6-F20+F27</f>
        <v>76.412129270000349</v>
      </c>
      <c r="G35" s="16">
        <f>[1]Report!$F36</f>
        <v>96.144206819999994</v>
      </c>
      <c r="H35" s="16">
        <v>112.08634788000039</v>
      </c>
      <c r="I35" s="16">
        <v>94</v>
      </c>
      <c r="J35" s="17"/>
      <c r="K35" s="18"/>
    </row>
    <row r="36" spans="2:11" s="14" customFormat="1" x14ac:dyDescent="0.2">
      <c r="B36" s="15" t="s">
        <v>14</v>
      </c>
      <c r="C36" s="32">
        <f>C7-C21</f>
        <v>0.44363401999987673</v>
      </c>
      <c r="D36" s="32">
        <f>D7-D21</f>
        <v>20.733026800000061</v>
      </c>
      <c r="E36" s="16">
        <f>E7-E21</f>
        <v>17.37056106</v>
      </c>
      <c r="F36" s="16">
        <f>F7-F21</f>
        <v>81.377782320000392</v>
      </c>
      <c r="G36" s="16">
        <f>[1]Report!$F37</f>
        <v>113.04638574000001</v>
      </c>
      <c r="H36" s="16">
        <v>127.71753131000037</v>
      </c>
      <c r="I36" s="16">
        <v>120.6</v>
      </c>
      <c r="J36" s="17"/>
      <c r="K36" s="18"/>
    </row>
    <row r="37" spans="2:11" s="14" customFormat="1" x14ac:dyDescent="0.2">
      <c r="B37" s="15" t="s">
        <v>15</v>
      </c>
      <c r="C37" s="32">
        <f>C6-C20</f>
        <v>-75.784392110000113</v>
      </c>
      <c r="D37" s="32">
        <f>D6-D20</f>
        <v>-77.575132069999881</v>
      </c>
      <c r="E37" s="16">
        <f>E6-E20</f>
        <v>-51.093317250000041</v>
      </c>
      <c r="F37" s="16">
        <f>F6-F20</f>
        <v>44.592106080000349</v>
      </c>
      <c r="G37" s="16">
        <f>[1]Report!$F38</f>
        <v>66.953206819999991</v>
      </c>
      <c r="H37" s="16">
        <v>84.060939680000388</v>
      </c>
      <c r="I37" s="16">
        <v>66.900000000000006</v>
      </c>
      <c r="J37" s="17"/>
      <c r="K37" s="18"/>
    </row>
    <row r="38" spans="2:11" x14ac:dyDescent="0.2">
      <c r="B38" s="8"/>
      <c r="C38" s="29"/>
      <c r="D38" s="33"/>
      <c r="E38" s="23"/>
      <c r="F38" s="23"/>
      <c r="G38" s="23"/>
      <c r="H38" s="23"/>
      <c r="I38" s="23"/>
      <c r="J38" s="18"/>
      <c r="K38" s="18"/>
    </row>
    <row r="39" spans="2:11" s="14" customFormat="1" x14ac:dyDescent="0.2">
      <c r="B39" s="15" t="s">
        <v>16</v>
      </c>
      <c r="C39" s="32">
        <f>C37</f>
        <v>-75.784392110000113</v>
      </c>
      <c r="D39" s="32">
        <f>D37</f>
        <v>-77.575132069999881</v>
      </c>
      <c r="E39" s="16">
        <f>E37</f>
        <v>-51.093317250000041</v>
      </c>
      <c r="F39" s="16">
        <f>F37</f>
        <v>44.592106080000349</v>
      </c>
      <c r="G39" s="16">
        <f>[1]Report!$F$40</f>
        <v>66.953206819999991</v>
      </c>
      <c r="H39" s="16">
        <v>84.060939680000388</v>
      </c>
      <c r="I39" s="16">
        <v>66.900000000000006</v>
      </c>
      <c r="J39" s="17"/>
      <c r="K39" s="18"/>
    </row>
    <row r="40" spans="2:11" x14ac:dyDescent="0.2">
      <c r="B40" s="8" t="s">
        <v>17</v>
      </c>
      <c r="C40" s="34">
        <f t="shared" ref="C40:D40" si="5">SUM(C41:C44)</f>
        <v>80.725999999999999</v>
      </c>
      <c r="D40" s="34">
        <f t="shared" si="5"/>
        <v>20.299999999999983</v>
      </c>
      <c r="E40" s="21">
        <f>SUM(E41:E44)</f>
        <v>-25.928567040000001</v>
      </c>
      <c r="F40" s="21">
        <f>SUM(F41:F44)</f>
        <v>-16.491619247075</v>
      </c>
      <c r="G40" s="21">
        <f>[1]Report!$F$41</f>
        <v>-25.865917979999999</v>
      </c>
      <c r="H40" s="21">
        <v>-22.826000000000001</v>
      </c>
      <c r="I40" s="21">
        <v>-27.1</v>
      </c>
      <c r="J40" s="22"/>
      <c r="K40" s="18"/>
    </row>
    <row r="41" spans="2:11" ht="15" x14ac:dyDescent="0.2">
      <c r="B41" s="8" t="s">
        <v>70</v>
      </c>
      <c r="C41" s="29"/>
      <c r="D41" s="35"/>
      <c r="E41" s="25"/>
      <c r="F41" s="25"/>
      <c r="G41" s="25"/>
      <c r="H41" s="25"/>
      <c r="I41" s="25"/>
      <c r="J41" s="30"/>
      <c r="K41" s="18"/>
    </row>
    <row r="42" spans="2:11" x14ac:dyDescent="0.2">
      <c r="B42" s="8" t="s">
        <v>71</v>
      </c>
      <c r="C42" s="29">
        <v>0</v>
      </c>
      <c r="D42" s="35">
        <v>0</v>
      </c>
      <c r="E42" s="25">
        <v>0</v>
      </c>
      <c r="F42" s="25">
        <v>10</v>
      </c>
      <c r="G42" s="25">
        <f>[1]Report!$F$43</f>
        <v>0</v>
      </c>
      <c r="H42" s="25">
        <v>0</v>
      </c>
      <c r="I42" s="25">
        <v>0</v>
      </c>
      <c r="J42" s="30"/>
      <c r="K42" s="18"/>
    </row>
    <row r="43" spans="2:11" x14ac:dyDescent="0.2">
      <c r="B43" s="8" t="s">
        <v>72</v>
      </c>
      <c r="C43" s="29">
        <v>106.655</v>
      </c>
      <c r="D43" s="35">
        <v>154.19999999999999</v>
      </c>
      <c r="E43" s="25">
        <v>0</v>
      </c>
      <c r="F43" s="25">
        <v>0</v>
      </c>
      <c r="G43" s="25">
        <f>[1]Report!$F$44</f>
        <v>0</v>
      </c>
      <c r="H43" s="25">
        <v>0</v>
      </c>
      <c r="I43" s="25">
        <v>0</v>
      </c>
      <c r="J43" s="30"/>
      <c r="K43" s="18"/>
    </row>
    <row r="44" spans="2:11" ht="15" x14ac:dyDescent="0.2">
      <c r="B44" s="8" t="s">
        <v>73</v>
      </c>
      <c r="C44" s="29">
        <v>-25.928999999999998</v>
      </c>
      <c r="D44" s="35">
        <v>-133.9</v>
      </c>
      <c r="E44" s="25">
        <v>-25.928567040000001</v>
      </c>
      <c r="F44" s="25">
        <f>[2]Financing!E6/1000</f>
        <v>-26.491619247075</v>
      </c>
      <c r="G44" s="25">
        <f>[1]Report!$F$45</f>
        <v>-25.865917979999999</v>
      </c>
      <c r="H44" s="25">
        <v>-22.826000000000001</v>
      </c>
      <c r="I44" s="25">
        <v>-27.1</v>
      </c>
      <c r="J44" s="30"/>
      <c r="K44" s="18"/>
    </row>
    <row r="45" spans="2:11" x14ac:dyDescent="0.2">
      <c r="B45" s="8" t="s">
        <v>74</v>
      </c>
      <c r="C45" s="29">
        <v>0</v>
      </c>
      <c r="D45" s="35">
        <v>0</v>
      </c>
      <c r="E45" s="25">
        <v>0</v>
      </c>
      <c r="F45" s="25">
        <v>0</v>
      </c>
      <c r="G45" s="25">
        <f>[1]Report!$F$46</f>
        <v>-8</v>
      </c>
      <c r="H45" s="25">
        <v>0</v>
      </c>
      <c r="I45" s="25">
        <v>0</v>
      </c>
      <c r="J45" s="30"/>
      <c r="K45" s="18"/>
    </row>
    <row r="46" spans="2:11" x14ac:dyDescent="0.2">
      <c r="B46" s="36" t="s">
        <v>75</v>
      </c>
      <c r="C46" s="37">
        <f t="shared" ref="C46:F46" si="6">C39+C40</f>
        <v>4.9416078899998865</v>
      </c>
      <c r="D46" s="37">
        <f t="shared" si="6"/>
        <v>-57.275132069999898</v>
      </c>
      <c r="E46" s="38">
        <f t="shared" si="6"/>
        <v>-77.021884290000045</v>
      </c>
      <c r="F46" s="38">
        <f t="shared" si="6"/>
        <v>28.100486832925348</v>
      </c>
      <c r="G46" s="38">
        <f>[1]Report!$F$47</f>
        <v>41.087288839999992</v>
      </c>
      <c r="H46" s="38">
        <v>61.234939680000387</v>
      </c>
      <c r="I46" s="38">
        <v>39.799999999999997</v>
      </c>
      <c r="J46" s="22"/>
      <c r="K46" s="18"/>
    </row>
    <row r="47" spans="2:11" x14ac:dyDescent="0.2">
      <c r="B47" s="8"/>
      <c r="C47" s="33"/>
      <c r="D47" s="33"/>
      <c r="E47" s="8"/>
      <c r="F47" s="8"/>
      <c r="G47" s="8"/>
      <c r="H47" s="8"/>
      <c r="I47" s="8"/>
    </row>
    <row r="48" spans="2:11" ht="13.5" x14ac:dyDescent="0.25">
      <c r="B48" s="39" t="s">
        <v>76</v>
      </c>
      <c r="C48" s="40"/>
      <c r="D48" s="40"/>
      <c r="E48" s="39"/>
      <c r="F48" s="8"/>
      <c r="G48" s="8"/>
      <c r="H48" s="8"/>
      <c r="I48" s="8"/>
    </row>
    <row r="49" spans="2:9" ht="13.5" x14ac:dyDescent="0.25">
      <c r="B49" s="39" t="s">
        <v>77</v>
      </c>
      <c r="C49" s="39"/>
      <c r="D49" s="39"/>
      <c r="E49" s="39"/>
      <c r="F49" s="8"/>
      <c r="G49" s="8"/>
      <c r="H49" s="8"/>
      <c r="I49" s="8"/>
    </row>
    <row r="50" spans="2:9" ht="13.5" x14ac:dyDescent="0.25">
      <c r="B50" s="39" t="s">
        <v>78</v>
      </c>
      <c r="C50" s="39"/>
      <c r="D50" s="39"/>
      <c r="E50" s="39"/>
      <c r="F50" s="8"/>
      <c r="G50" s="8"/>
      <c r="H50" s="8"/>
      <c r="I50" s="8"/>
    </row>
    <row r="51" spans="2:9" ht="13.5" x14ac:dyDescent="0.25">
      <c r="B51" s="39" t="s">
        <v>79</v>
      </c>
      <c r="C51" s="39"/>
      <c r="D51" s="39"/>
      <c r="E51" s="39"/>
      <c r="F51" s="8"/>
      <c r="G51" s="8"/>
      <c r="H51" s="8"/>
      <c r="I51" s="8"/>
    </row>
    <row r="52" spans="2:9" ht="13.5" x14ac:dyDescent="0.25">
      <c r="B52" s="39" t="s">
        <v>80</v>
      </c>
      <c r="C52" s="39"/>
      <c r="D52" s="39"/>
      <c r="E52" s="39"/>
      <c r="F52" s="8"/>
      <c r="G52" s="8"/>
      <c r="H52" s="8"/>
      <c r="I52" s="8"/>
    </row>
    <row r="53" spans="2:9" ht="13.5" x14ac:dyDescent="0.25">
      <c r="B53" s="39" t="s">
        <v>81</v>
      </c>
      <c r="C53" s="39"/>
      <c r="D53" s="39"/>
      <c r="E53" s="39"/>
      <c r="F53" s="8"/>
      <c r="G53" s="8"/>
      <c r="H53" s="8"/>
      <c r="I53" s="8"/>
    </row>
    <row r="54" spans="2:9" ht="13.5" x14ac:dyDescent="0.25">
      <c r="B54" s="39" t="s">
        <v>82</v>
      </c>
      <c r="C54" s="39"/>
      <c r="D54" s="39"/>
      <c r="E54" s="39"/>
      <c r="F54" s="8"/>
      <c r="G54" s="8"/>
      <c r="H54" s="8"/>
      <c r="I54" s="8"/>
    </row>
    <row r="55" spans="2:9" ht="13.5" x14ac:dyDescent="0.25">
      <c r="B55" s="39" t="s">
        <v>83</v>
      </c>
      <c r="C55" s="39"/>
      <c r="D55" s="39"/>
      <c r="E55" s="39"/>
      <c r="F55" s="8"/>
      <c r="G55" s="8"/>
      <c r="H55" s="8"/>
      <c r="I55" s="8"/>
    </row>
    <row r="56" spans="2:9" ht="13.5" x14ac:dyDescent="0.25">
      <c r="B56" s="39" t="s">
        <v>84</v>
      </c>
      <c r="C56" s="39"/>
      <c r="D56" s="39"/>
      <c r="E56" s="39"/>
      <c r="F56" s="8"/>
      <c r="G56" s="8"/>
      <c r="H56" s="8"/>
      <c r="I56" s="8"/>
    </row>
    <row r="57" spans="2:9" ht="13.5" x14ac:dyDescent="0.25">
      <c r="B57" s="39" t="s">
        <v>85</v>
      </c>
      <c r="C57" s="39"/>
      <c r="D57" s="39"/>
      <c r="E57" s="39"/>
      <c r="F57" s="8"/>
      <c r="G57" s="8"/>
      <c r="H57" s="8"/>
      <c r="I57" s="8"/>
    </row>
    <row r="58" spans="2:9" ht="13.5" x14ac:dyDescent="0.25">
      <c r="B58" s="39" t="s">
        <v>86</v>
      </c>
      <c r="C58" s="39"/>
      <c r="D58" s="39"/>
      <c r="E58" s="39"/>
      <c r="F58" s="8"/>
      <c r="G58" s="8"/>
      <c r="H58" s="8"/>
      <c r="I58" s="8"/>
    </row>
    <row r="59" spans="2:9" ht="13.5" x14ac:dyDescent="0.25">
      <c r="B59" s="39" t="s">
        <v>87</v>
      </c>
      <c r="C59" s="39"/>
      <c r="D59" s="39"/>
      <c r="E59" s="39"/>
      <c r="F59" s="8"/>
      <c r="G59" s="8"/>
      <c r="H59" s="8"/>
      <c r="I59" s="8"/>
    </row>
    <row r="60" spans="2:9" ht="13.5" x14ac:dyDescent="0.25">
      <c r="B60" s="39" t="s">
        <v>88</v>
      </c>
      <c r="C60" s="39"/>
      <c r="D60" s="39"/>
      <c r="E60" s="39"/>
      <c r="F60" s="8"/>
      <c r="G60" s="8"/>
      <c r="H60" s="8"/>
      <c r="I60" s="8"/>
    </row>
    <row r="61" spans="2:9" x14ac:dyDescent="0.2">
      <c r="B61" s="8"/>
      <c r="C61" s="33"/>
      <c r="D61" s="33"/>
      <c r="E61" s="8"/>
      <c r="F61" s="8"/>
      <c r="G61" s="8"/>
      <c r="H61" s="8"/>
      <c r="I61" s="8"/>
    </row>
    <row r="62" spans="2:9" x14ac:dyDescent="0.2">
      <c r="B62" s="8" t="s">
        <v>89</v>
      </c>
      <c r="C62" s="8"/>
      <c r="D62" s="8"/>
      <c r="E62" s="8"/>
      <c r="F62" s="8"/>
      <c r="G62" s="8"/>
      <c r="H62" s="8"/>
      <c r="I62" s="8"/>
    </row>
  </sheetData>
  <mergeCells count="3">
    <mergeCell ref="B1:D1"/>
    <mergeCell ref="B2:I2"/>
    <mergeCell ref="C4:D4"/>
  </mergeCells>
  <pageMargins left="0.7" right="0.7" top="0.75" bottom="0.75" header="0.3" footer="0.3"/>
  <pageSetup scale="55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3</xdr:row>
                <xdr:rowOff>95250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P50"/>
  <sheetViews>
    <sheetView zoomScaleNormal="100" workbookViewId="0">
      <pane xSplit="1" topLeftCell="B1" activePane="topRight" state="frozen"/>
      <selection pane="topRight" activeCell="C2" sqref="C2"/>
    </sheetView>
  </sheetViews>
  <sheetFormatPr defaultColWidth="8.85546875" defaultRowHeight="12.75" x14ac:dyDescent="0.2"/>
  <cols>
    <col min="1" max="1" width="34.42578125" style="42" customWidth="1"/>
    <col min="2" max="2" width="7.5703125" style="42" customWidth="1"/>
    <col min="3" max="6" width="8.85546875" style="42" customWidth="1"/>
    <col min="7" max="14" width="8.85546875" style="42"/>
    <col min="15" max="15" width="9.85546875" style="42" customWidth="1"/>
    <col min="16" max="16" width="8.85546875" style="42" customWidth="1"/>
    <col min="17" max="16384" width="8.85546875" style="42"/>
  </cols>
  <sheetData>
    <row r="7" spans="1:16" ht="15" customHeight="1" x14ac:dyDescent="0.2">
      <c r="B7" s="74" t="s">
        <v>90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5.75" x14ac:dyDescent="0.25">
      <c r="A8" s="43"/>
      <c r="B8" s="43"/>
      <c r="C8" s="43"/>
      <c r="D8" s="43"/>
      <c r="E8" s="43"/>
      <c r="F8" s="43"/>
      <c r="H8" s="73"/>
      <c r="I8" s="73"/>
      <c r="J8" s="73"/>
      <c r="K8" s="73"/>
      <c r="L8" s="73"/>
      <c r="M8" s="73"/>
      <c r="N8" s="73"/>
      <c r="O8" s="73"/>
      <c r="P8" s="75" t="s">
        <v>52</v>
      </c>
    </row>
    <row r="9" spans="1:16" ht="13.5" thickBot="1" x14ac:dyDescent="0.25">
      <c r="A9" s="44"/>
      <c r="B9" s="45">
        <v>2002</v>
      </c>
      <c r="C9" s="45">
        <v>2003</v>
      </c>
      <c r="D9" s="45">
        <v>2004</v>
      </c>
      <c r="E9" s="45">
        <v>2005</v>
      </c>
      <c r="F9" s="45">
        <v>2006</v>
      </c>
      <c r="G9" s="46">
        <v>2007</v>
      </c>
      <c r="H9" s="46">
        <v>2008</v>
      </c>
      <c r="I9" s="46">
        <v>2009</v>
      </c>
      <c r="J9" s="46">
        <v>2010</v>
      </c>
      <c r="K9" s="46">
        <v>2011</v>
      </c>
      <c r="L9" s="46">
        <v>2012</v>
      </c>
      <c r="M9" s="46">
        <v>2013</v>
      </c>
      <c r="N9" s="46">
        <v>2014</v>
      </c>
      <c r="O9" s="46">
        <v>2015</v>
      </c>
      <c r="P9" s="46">
        <v>2016</v>
      </c>
    </row>
    <row r="10" spans="1:16" x14ac:dyDescent="0.2">
      <c r="A10" s="47" t="s">
        <v>18</v>
      </c>
      <c r="B10" s="48">
        <f t="shared" ref="B10:H10" si="0">SUM(B11:B15)</f>
        <v>92.6</v>
      </c>
      <c r="C10" s="48">
        <f t="shared" si="0"/>
        <v>101.5</v>
      </c>
      <c r="D10" s="48">
        <f t="shared" si="0"/>
        <v>117.6</v>
      </c>
      <c r="E10" s="48">
        <f t="shared" si="0"/>
        <v>155.67448999999999</v>
      </c>
      <c r="F10" s="48">
        <f t="shared" si="0"/>
        <v>168.37899999999999</v>
      </c>
      <c r="G10" s="48">
        <f t="shared" si="0"/>
        <v>163.32810000000001</v>
      </c>
      <c r="H10" s="48">
        <f t="shared" si="0"/>
        <v>162.90895</v>
      </c>
      <c r="I10" s="48">
        <f>SUM(I11:I15)</f>
        <v>138.553</v>
      </c>
      <c r="J10" s="48">
        <f>SUM(J11:J15)</f>
        <v>143.90199999999999</v>
      </c>
      <c r="K10" s="48">
        <f>SUM(K11:K15)</f>
        <v>149.15100000000001</v>
      </c>
      <c r="L10" s="48">
        <f>SUM(L11:L15)</f>
        <v>153</v>
      </c>
      <c r="M10" s="48">
        <f>SUM(M11:M15)</f>
        <v>158.19999999999999</v>
      </c>
      <c r="N10" s="48">
        <f t="shared" ref="N10:O10" si="1">SUM(N11:N15)</f>
        <v>162.60000000000002</v>
      </c>
      <c r="O10" s="48">
        <f t="shared" si="1"/>
        <v>156</v>
      </c>
      <c r="P10" s="48">
        <v>158.4</v>
      </c>
    </row>
    <row r="11" spans="1:16" x14ac:dyDescent="0.2">
      <c r="A11" s="49" t="s">
        <v>19</v>
      </c>
      <c r="B11" s="50">
        <v>18.600000000000001</v>
      </c>
      <c r="C11" s="50">
        <v>18.7</v>
      </c>
      <c r="D11" s="50">
        <v>16.100000000000001</v>
      </c>
      <c r="E11" s="50">
        <v>19.235800000000001</v>
      </c>
      <c r="F11" s="51">
        <v>21.992999999999999</v>
      </c>
      <c r="G11" s="51">
        <v>23.977599999999999</v>
      </c>
      <c r="H11" s="51">
        <v>22.444500000000001</v>
      </c>
      <c r="I11" s="51">
        <v>26.466000000000001</v>
      </c>
      <c r="J11" s="51">
        <v>29.030999999999999</v>
      </c>
      <c r="K11" s="51">
        <v>35.488999999999997</v>
      </c>
      <c r="L11" s="51">
        <v>34</v>
      </c>
      <c r="M11" s="51">
        <v>35.1</v>
      </c>
      <c r="N11" s="52">
        <v>33.200000000000003</v>
      </c>
      <c r="O11" s="52">
        <v>20.5</v>
      </c>
      <c r="P11" s="52">
        <v>14.4</v>
      </c>
    </row>
    <row r="12" spans="1:16" x14ac:dyDescent="0.2">
      <c r="A12" s="49" t="s">
        <v>20</v>
      </c>
      <c r="B12" s="50">
        <v>12.8</v>
      </c>
      <c r="C12" s="50">
        <v>11.5</v>
      </c>
      <c r="D12" s="50">
        <v>13.3</v>
      </c>
      <c r="E12" s="50">
        <v>13.462</v>
      </c>
      <c r="F12" s="51">
        <v>15.3</v>
      </c>
      <c r="G12" s="51">
        <v>14.1021</v>
      </c>
      <c r="H12" s="51">
        <v>15.82835</v>
      </c>
      <c r="I12" s="51">
        <v>14.874000000000001</v>
      </c>
      <c r="J12" s="51">
        <v>16.760000000000002</v>
      </c>
      <c r="K12" s="51">
        <v>16.585999999999999</v>
      </c>
      <c r="L12" s="51">
        <v>16.600000000000001</v>
      </c>
      <c r="M12" s="51">
        <v>17.100000000000001</v>
      </c>
      <c r="N12" s="52">
        <v>17.8</v>
      </c>
      <c r="O12" s="52">
        <v>18.8</v>
      </c>
      <c r="P12" s="52">
        <v>19.899999999999999</v>
      </c>
    </row>
    <row r="13" spans="1:16" x14ac:dyDescent="0.2">
      <c r="A13" s="49" t="s">
        <v>21</v>
      </c>
      <c r="B13" s="50">
        <v>7.3</v>
      </c>
      <c r="C13" s="50">
        <v>8.8000000000000007</v>
      </c>
      <c r="D13" s="50">
        <v>15.3</v>
      </c>
      <c r="E13" s="50">
        <v>25.6736</v>
      </c>
      <c r="F13" s="51">
        <v>13.87</v>
      </c>
      <c r="G13" s="51">
        <v>12.668200000000001</v>
      </c>
      <c r="H13" s="51">
        <v>13.612</v>
      </c>
      <c r="I13" s="51">
        <v>8.2189999999999994</v>
      </c>
      <c r="J13" s="51">
        <v>8.27</v>
      </c>
      <c r="K13" s="51">
        <v>8.6989999999999998</v>
      </c>
      <c r="L13" s="51">
        <v>10.8</v>
      </c>
      <c r="M13" s="51">
        <v>10.3</v>
      </c>
      <c r="N13" s="52">
        <v>12.3</v>
      </c>
      <c r="O13" s="52">
        <v>13.2</v>
      </c>
      <c r="P13" s="52">
        <v>16.8</v>
      </c>
    </row>
    <row r="14" spans="1:16" x14ac:dyDescent="0.2">
      <c r="A14" s="49" t="s">
        <v>22</v>
      </c>
      <c r="B14" s="50">
        <v>2.5</v>
      </c>
      <c r="C14" s="50">
        <v>2.5</v>
      </c>
      <c r="D14" s="50">
        <v>2.8</v>
      </c>
      <c r="E14" s="50">
        <v>3.1653899999999999</v>
      </c>
      <c r="F14" s="51">
        <v>3.2280000000000002</v>
      </c>
      <c r="G14" s="51">
        <v>2.9121999999999999</v>
      </c>
      <c r="H14" s="51">
        <v>3.2490000000000001</v>
      </c>
      <c r="I14" s="51">
        <v>3.0910000000000002</v>
      </c>
      <c r="J14" s="51">
        <v>4.6959999999999997</v>
      </c>
      <c r="K14" s="51">
        <v>4.7050000000000001</v>
      </c>
      <c r="L14" s="51">
        <v>5.4</v>
      </c>
      <c r="M14" s="51">
        <v>7</v>
      </c>
      <c r="N14" s="52">
        <v>8.4</v>
      </c>
      <c r="O14" s="52">
        <v>7.2</v>
      </c>
      <c r="P14" s="52">
        <v>8.1</v>
      </c>
    </row>
    <row r="15" spans="1:16" x14ac:dyDescent="0.2">
      <c r="A15" s="49" t="s">
        <v>23</v>
      </c>
      <c r="B15" s="50">
        <v>51.4</v>
      </c>
      <c r="C15" s="50">
        <v>60</v>
      </c>
      <c r="D15" s="50">
        <v>70.099999999999994</v>
      </c>
      <c r="E15" s="50">
        <v>94.137699999999995</v>
      </c>
      <c r="F15" s="51">
        <v>113.988</v>
      </c>
      <c r="G15" s="51">
        <v>109.66800000000001</v>
      </c>
      <c r="H15" s="51">
        <v>107.77509999999999</v>
      </c>
      <c r="I15" s="51">
        <f>89.245-3.342</f>
        <v>85.903000000000006</v>
      </c>
      <c r="J15" s="51">
        <v>85.144999999999996</v>
      </c>
      <c r="K15" s="51">
        <v>83.671999999999997</v>
      </c>
      <c r="L15" s="51">
        <v>86.2</v>
      </c>
      <c r="M15" s="51">
        <v>88.7</v>
      </c>
      <c r="N15" s="52">
        <v>90.9</v>
      </c>
      <c r="O15" s="52">
        <v>96.3</v>
      </c>
      <c r="P15" s="52">
        <v>99.2</v>
      </c>
    </row>
    <row r="16" spans="1:16" x14ac:dyDescent="0.2">
      <c r="A16" s="53" t="s">
        <v>24</v>
      </c>
      <c r="B16" s="50">
        <v>9.6</v>
      </c>
      <c r="C16" s="50">
        <v>11.1</v>
      </c>
      <c r="D16" s="50">
        <v>9.9</v>
      </c>
      <c r="E16" s="50">
        <v>11.294600000000001</v>
      </c>
      <c r="F16" s="51">
        <v>12.3888</v>
      </c>
      <c r="G16" s="51">
        <v>10.345000000000001</v>
      </c>
      <c r="H16" s="51">
        <v>9.2986599999999999</v>
      </c>
      <c r="I16" s="51">
        <v>8.9710000000000001</v>
      </c>
      <c r="J16" s="51">
        <v>9.593</v>
      </c>
      <c r="K16" s="51">
        <v>8.4130000000000003</v>
      </c>
      <c r="L16" s="51">
        <v>9.1</v>
      </c>
      <c r="M16" s="51">
        <v>8.1999999999999993</v>
      </c>
      <c r="N16" s="52">
        <v>9.6999999999999993</v>
      </c>
      <c r="O16" s="52">
        <v>10.3</v>
      </c>
      <c r="P16" s="52">
        <v>10.3</v>
      </c>
    </row>
    <row r="17" spans="1:16" x14ac:dyDescent="0.2">
      <c r="A17" s="53" t="s">
        <v>25</v>
      </c>
      <c r="B17" s="50">
        <v>4.5</v>
      </c>
      <c r="C17" s="50">
        <v>5</v>
      </c>
      <c r="D17" s="50">
        <v>4.7</v>
      </c>
      <c r="E17" s="50">
        <v>4.9392699999999996</v>
      </c>
      <c r="F17" s="51">
        <v>6.2561999999999998</v>
      </c>
      <c r="G17" s="51">
        <v>4.9287999999999998</v>
      </c>
      <c r="H17" s="51">
        <v>4.6914999999999996</v>
      </c>
      <c r="I17" s="51">
        <v>4.4770000000000003</v>
      </c>
      <c r="J17" s="51">
        <v>5.0149999999999997</v>
      </c>
      <c r="K17" s="51">
        <v>4.6849999999999996</v>
      </c>
      <c r="L17" s="51">
        <v>5.0999999999999996</v>
      </c>
      <c r="M17" s="51">
        <v>5.2</v>
      </c>
      <c r="N17" s="52">
        <v>5.6</v>
      </c>
      <c r="O17" s="52">
        <v>5.7</v>
      </c>
      <c r="P17" s="52">
        <v>5.7</v>
      </c>
    </row>
    <row r="18" spans="1:16" x14ac:dyDescent="0.2">
      <c r="A18" s="53" t="s">
        <v>26</v>
      </c>
      <c r="B18" s="50"/>
      <c r="C18" s="50"/>
      <c r="D18" s="50"/>
      <c r="E18" s="50"/>
      <c r="F18" s="51"/>
      <c r="G18" s="51"/>
      <c r="H18" s="51"/>
      <c r="I18" s="51"/>
      <c r="J18" s="51"/>
      <c r="K18" s="51"/>
      <c r="L18" s="51"/>
      <c r="M18" s="51">
        <v>1.7</v>
      </c>
      <c r="N18" s="52"/>
      <c r="O18" s="52"/>
      <c r="P18" s="52"/>
    </row>
    <row r="19" spans="1:16" ht="13.5" thickBot="1" x14ac:dyDescent="0.25">
      <c r="A19" s="54" t="s">
        <v>27</v>
      </c>
      <c r="B19" s="55">
        <f t="shared" ref="B19:K19" si="2">B10+B16+B17</f>
        <v>106.69999999999999</v>
      </c>
      <c r="C19" s="55">
        <f t="shared" si="2"/>
        <v>117.6</v>
      </c>
      <c r="D19" s="55">
        <f t="shared" si="2"/>
        <v>132.19999999999999</v>
      </c>
      <c r="E19" s="55">
        <f t="shared" si="2"/>
        <v>171.90835999999999</v>
      </c>
      <c r="F19" s="55">
        <f t="shared" si="2"/>
        <v>187.024</v>
      </c>
      <c r="G19" s="55">
        <f t="shared" si="2"/>
        <v>178.6019</v>
      </c>
      <c r="H19" s="55">
        <f t="shared" si="2"/>
        <v>176.89911000000001</v>
      </c>
      <c r="I19" s="55">
        <f t="shared" si="2"/>
        <v>152.001</v>
      </c>
      <c r="J19" s="55">
        <f t="shared" si="2"/>
        <v>158.50999999999996</v>
      </c>
      <c r="K19" s="55">
        <f t="shared" si="2"/>
        <v>162.24900000000002</v>
      </c>
      <c r="L19" s="55">
        <f>L10+L16+L17+L18</f>
        <v>167.2</v>
      </c>
      <c r="M19" s="55">
        <f>M10+M16+M17+M18</f>
        <v>173.29999999999995</v>
      </c>
      <c r="N19" s="55">
        <f t="shared" ref="N19" si="3">N10+N16+N17+N18</f>
        <v>177.9</v>
      </c>
      <c r="O19" s="55">
        <f>O10+O16+O17+O18</f>
        <v>172</v>
      </c>
      <c r="P19" s="55">
        <v>174.3</v>
      </c>
    </row>
    <row r="20" spans="1:16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6" ht="15" customHeight="1" x14ac:dyDescent="0.2">
      <c r="A21" s="43"/>
      <c r="B21" s="74" t="s">
        <v>91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16" ht="15.75" x14ac:dyDescent="0.25">
      <c r="A22" s="43"/>
      <c r="B22" s="43"/>
      <c r="C22" s="43"/>
      <c r="D22" s="43"/>
      <c r="E22" s="43"/>
      <c r="F22" s="43"/>
      <c r="H22" s="56"/>
      <c r="J22" s="56"/>
      <c r="K22" s="56"/>
      <c r="L22" s="56"/>
      <c r="M22" s="56"/>
      <c r="N22" s="56"/>
      <c r="P22" s="77" t="s">
        <v>52</v>
      </c>
    </row>
    <row r="23" spans="1:16" ht="13.5" thickBot="1" x14ac:dyDescent="0.25">
      <c r="A23" s="57"/>
      <c r="B23" s="57">
        <v>2002</v>
      </c>
      <c r="C23" s="57">
        <v>2003</v>
      </c>
      <c r="D23" s="57">
        <v>2004</v>
      </c>
      <c r="E23" s="57">
        <v>2005</v>
      </c>
      <c r="F23" s="57">
        <v>2006</v>
      </c>
      <c r="G23" s="57">
        <v>2007</v>
      </c>
      <c r="H23" s="57">
        <v>2008</v>
      </c>
      <c r="I23" s="57">
        <v>2009</v>
      </c>
      <c r="J23" s="57">
        <v>2010</v>
      </c>
      <c r="K23" s="57">
        <v>2011</v>
      </c>
      <c r="L23" s="57">
        <v>2012</v>
      </c>
      <c r="M23" s="57">
        <v>2013</v>
      </c>
      <c r="N23" s="57">
        <v>2014</v>
      </c>
      <c r="O23" s="57">
        <v>2015</v>
      </c>
      <c r="P23" s="57">
        <v>2016</v>
      </c>
    </row>
    <row r="24" spans="1:16" x14ac:dyDescent="0.2">
      <c r="A24" s="58" t="s">
        <v>28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x14ac:dyDescent="0.2">
      <c r="A25" s="59" t="s">
        <v>29</v>
      </c>
      <c r="B25" s="43"/>
      <c r="C25" s="43"/>
      <c r="D25" s="43"/>
      <c r="E25" s="60">
        <v>107.31159999999998</v>
      </c>
      <c r="F25" s="60">
        <v>110.79650000000001</v>
      </c>
      <c r="G25" s="60">
        <v>107.37920000000001</v>
      </c>
      <c r="H25" s="60">
        <v>122.39955999999999</v>
      </c>
      <c r="I25" s="60">
        <v>127.5669</v>
      </c>
      <c r="J25" s="60">
        <f t="shared" ref="J25:N25" si="4">J50</f>
        <v>142.95500000000001</v>
      </c>
      <c r="K25" s="60">
        <f t="shared" si="4"/>
        <v>149.48400000000001</v>
      </c>
      <c r="L25" s="60">
        <f t="shared" si="4"/>
        <v>152.27700000000002</v>
      </c>
      <c r="M25" s="60">
        <f t="shared" si="4"/>
        <v>214.96099999999998</v>
      </c>
      <c r="N25" s="60">
        <f t="shared" si="4"/>
        <v>239.875</v>
      </c>
      <c r="O25" s="60">
        <f>O50</f>
        <v>234.86600000000001</v>
      </c>
      <c r="P25" s="60">
        <v>246.4</v>
      </c>
    </row>
    <row r="26" spans="1:16" x14ac:dyDescent="0.2">
      <c r="A26" s="59" t="s">
        <v>30</v>
      </c>
      <c r="B26" s="43"/>
      <c r="C26" s="43"/>
      <c r="D26" s="43"/>
      <c r="E26" s="60">
        <v>7.2729999999999997</v>
      </c>
      <c r="F26" s="60">
        <v>8.1525999999999996</v>
      </c>
      <c r="G26" s="60">
        <v>8.5898000000000003</v>
      </c>
      <c r="H26" s="60">
        <v>8.6521000000000008</v>
      </c>
      <c r="I26" s="60">
        <v>8.3537999999999997</v>
      </c>
      <c r="J26" s="60">
        <v>7.8920000000000003</v>
      </c>
      <c r="K26" s="60">
        <v>6.9329999999999998</v>
      </c>
      <c r="L26" s="60">
        <v>8.3580000000000005</v>
      </c>
      <c r="M26" s="60">
        <v>9.0489999999999995</v>
      </c>
      <c r="N26" s="60">
        <v>5.3879999999999999</v>
      </c>
      <c r="O26" s="60">
        <v>7.726</v>
      </c>
      <c r="P26" s="60">
        <v>8.1999999999999993</v>
      </c>
    </row>
    <row r="27" spans="1:16" x14ac:dyDescent="0.2">
      <c r="A27" s="59" t="s">
        <v>31</v>
      </c>
      <c r="B27" s="43"/>
      <c r="C27" s="43"/>
      <c r="D27" s="43"/>
      <c r="E27" s="60">
        <v>28.693999999999999</v>
      </c>
      <c r="F27" s="60">
        <v>30.773</v>
      </c>
      <c r="G27" s="60">
        <v>53.023499999999999</v>
      </c>
      <c r="H27" s="60">
        <v>47.966500000000003</v>
      </c>
      <c r="I27" s="60">
        <v>43.053199999999997</v>
      </c>
      <c r="J27" s="60">
        <v>56.698</v>
      </c>
      <c r="K27" s="60">
        <v>58.532000000000004</v>
      </c>
      <c r="L27" s="60">
        <v>64.974000000000004</v>
      </c>
      <c r="M27" s="60">
        <v>71.594000000000008</v>
      </c>
      <c r="N27" s="60">
        <v>76.957999999999984</v>
      </c>
      <c r="O27" s="60">
        <v>78.00500000000001</v>
      </c>
      <c r="P27" s="60">
        <v>79.599999999999994</v>
      </c>
    </row>
    <row r="28" spans="1:16" x14ac:dyDescent="0.2">
      <c r="A28" s="59" t="s">
        <v>32</v>
      </c>
      <c r="B28" s="43"/>
      <c r="C28" s="43"/>
      <c r="D28" s="43"/>
      <c r="E28" s="60">
        <v>7.5919999999999996</v>
      </c>
      <c r="F28" s="60">
        <v>13.42</v>
      </c>
      <c r="G28" s="60">
        <v>12.739000000000001</v>
      </c>
      <c r="H28" s="60">
        <v>12.6168</v>
      </c>
      <c r="I28" s="60">
        <v>9.6857000000000006</v>
      </c>
      <c r="J28" s="60">
        <v>8.08</v>
      </c>
      <c r="K28" s="60">
        <v>7.0640000000000001</v>
      </c>
      <c r="L28" s="60">
        <v>7.4489999999999998</v>
      </c>
      <c r="M28" s="60">
        <v>8.27</v>
      </c>
      <c r="N28" s="60">
        <v>7.8339999999999996</v>
      </c>
      <c r="O28" s="60">
        <v>7.6070000000000002</v>
      </c>
      <c r="P28" s="60">
        <v>9.4</v>
      </c>
    </row>
    <row r="29" spans="1:16" x14ac:dyDescent="0.2">
      <c r="A29" s="59" t="s">
        <v>33</v>
      </c>
      <c r="B29" s="43"/>
      <c r="C29" s="43"/>
      <c r="D29" s="43"/>
      <c r="E29" s="60">
        <v>5.9569999999999999</v>
      </c>
      <c r="F29" s="60">
        <v>4.7149999999999999</v>
      </c>
      <c r="G29" s="60">
        <v>5.9004000000000003</v>
      </c>
      <c r="H29" s="60">
        <v>6.2320000000000002</v>
      </c>
      <c r="I29" s="60">
        <v>6.5057</v>
      </c>
      <c r="J29" s="60">
        <v>3.61</v>
      </c>
      <c r="K29" s="60">
        <v>5.8860000000000001</v>
      </c>
      <c r="L29" s="60">
        <v>6.109</v>
      </c>
      <c r="M29" s="60">
        <v>6.0389999999999997</v>
      </c>
      <c r="N29" s="60">
        <v>5.9080000000000004</v>
      </c>
      <c r="O29" s="60">
        <v>5.3449999999999998</v>
      </c>
      <c r="P29" s="60">
        <v>6.1</v>
      </c>
    </row>
    <row r="30" spans="1:16" x14ac:dyDescent="0.2">
      <c r="A30" s="59" t="s">
        <v>34</v>
      </c>
      <c r="B30" s="43"/>
      <c r="C30" s="43"/>
      <c r="D30" s="43"/>
      <c r="E30" s="60">
        <v>14.642400000000009</v>
      </c>
      <c r="F30" s="60">
        <v>25.812899999999985</v>
      </c>
      <c r="G30" s="60">
        <v>35.552190240000016</v>
      </c>
      <c r="H30" s="60">
        <v>40.133039999999994</v>
      </c>
      <c r="I30" s="60">
        <v>53.034699999999987</v>
      </c>
      <c r="J30" s="60">
        <v>60.164999999999935</v>
      </c>
      <c r="K30" s="60">
        <v>61.600999999999999</v>
      </c>
      <c r="L30" s="60">
        <v>57.432999999999964</v>
      </c>
      <c r="M30" s="60">
        <v>67.387000000000057</v>
      </c>
      <c r="N30" s="60">
        <v>72.69</v>
      </c>
      <c r="O30" s="60">
        <v>74.02</v>
      </c>
      <c r="P30" s="60">
        <v>75.5</v>
      </c>
    </row>
    <row r="31" spans="1:16" x14ac:dyDescent="0.2">
      <c r="A31" s="61" t="s">
        <v>35</v>
      </c>
      <c r="B31" s="43"/>
      <c r="C31" s="43"/>
      <c r="D31" s="43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2" spans="1:16" x14ac:dyDescent="0.2">
      <c r="A32" s="62" t="s">
        <v>36</v>
      </c>
      <c r="B32" s="43"/>
      <c r="C32" s="43"/>
      <c r="D32" s="43"/>
      <c r="E32" s="60"/>
      <c r="F32" s="60"/>
      <c r="G32" s="63" t="s">
        <v>51</v>
      </c>
      <c r="H32" s="63" t="s">
        <v>51</v>
      </c>
      <c r="I32" s="60">
        <v>9.23</v>
      </c>
      <c r="J32" s="60">
        <v>9.8040000000000003</v>
      </c>
      <c r="K32" s="60">
        <v>11.077</v>
      </c>
      <c r="L32" s="60">
        <v>12.178000000000001</v>
      </c>
      <c r="M32" s="60">
        <v>15.772</v>
      </c>
      <c r="N32" s="60">
        <v>19.503</v>
      </c>
      <c r="O32" s="60">
        <v>21.533000000000001</v>
      </c>
      <c r="P32" s="60">
        <v>20.2</v>
      </c>
    </row>
    <row r="33" spans="1:16" x14ac:dyDescent="0.2">
      <c r="A33" s="62" t="s">
        <v>37</v>
      </c>
      <c r="B33" s="43"/>
      <c r="C33" s="43"/>
      <c r="D33" s="43"/>
      <c r="E33" s="60"/>
      <c r="F33" s="60"/>
      <c r="G33" s="63" t="s">
        <v>51</v>
      </c>
      <c r="H33" s="63" t="s">
        <v>51</v>
      </c>
      <c r="I33" s="60">
        <v>8.9</v>
      </c>
      <c r="J33" s="60">
        <v>8.64</v>
      </c>
      <c r="K33" s="60">
        <v>8.9830000000000005</v>
      </c>
      <c r="L33" s="60">
        <v>9.3130000000000006</v>
      </c>
      <c r="M33" s="60">
        <v>10.680999999999999</v>
      </c>
      <c r="N33" s="60">
        <v>11.590999999999999</v>
      </c>
      <c r="O33" s="60">
        <v>10.086</v>
      </c>
      <c r="P33" s="60">
        <v>10.1</v>
      </c>
    </row>
    <row r="34" spans="1:16" ht="13.5" thickBot="1" x14ac:dyDescent="0.25">
      <c r="A34" s="58" t="s">
        <v>38</v>
      </c>
      <c r="B34" s="64">
        <f t="shared" ref="B34:N34" si="5">SUM(B25:B30)</f>
        <v>0</v>
      </c>
      <c r="C34" s="64">
        <f t="shared" si="5"/>
        <v>0</v>
      </c>
      <c r="D34" s="64">
        <f t="shared" si="5"/>
        <v>0</v>
      </c>
      <c r="E34" s="64">
        <f t="shared" si="5"/>
        <v>171.47</v>
      </c>
      <c r="F34" s="64">
        <f t="shared" si="5"/>
        <v>193.67</v>
      </c>
      <c r="G34" s="64">
        <f t="shared" si="5"/>
        <v>223.18409024000002</v>
      </c>
      <c r="H34" s="64">
        <f t="shared" si="5"/>
        <v>238</v>
      </c>
      <c r="I34" s="64">
        <f t="shared" si="5"/>
        <v>248.2</v>
      </c>
      <c r="J34" s="64">
        <f t="shared" si="5"/>
        <v>279.39999999999998</v>
      </c>
      <c r="K34" s="64">
        <f t="shared" si="5"/>
        <v>289.5</v>
      </c>
      <c r="L34" s="64">
        <f t="shared" si="5"/>
        <v>296.60000000000002</v>
      </c>
      <c r="M34" s="64">
        <f t="shared" si="5"/>
        <v>377.3</v>
      </c>
      <c r="N34" s="64">
        <f t="shared" si="5"/>
        <v>408.65300000000002</v>
      </c>
      <c r="O34" s="64">
        <f>SUM(O25:O30)</f>
        <v>407.56900000000007</v>
      </c>
      <c r="P34" s="64">
        <v>425.2</v>
      </c>
    </row>
    <row r="35" spans="1:16" x14ac:dyDescent="0.2">
      <c r="A35" s="43"/>
      <c r="B35" s="65"/>
      <c r="C35" s="65"/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6" ht="15" customHeight="1" x14ac:dyDescent="0.2">
      <c r="A36" s="43"/>
      <c r="B36" s="74" t="s">
        <v>92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ht="15" x14ac:dyDescent="0.25">
      <c r="A37" s="43"/>
      <c r="B37" s="43"/>
      <c r="C37" s="43"/>
      <c r="D37" s="43"/>
      <c r="E37" s="43"/>
      <c r="F37" s="43"/>
      <c r="H37" s="67"/>
      <c r="I37" s="67"/>
      <c r="J37" s="67"/>
      <c r="K37" s="67"/>
      <c r="L37" s="67"/>
      <c r="M37" s="67"/>
      <c r="N37" s="67"/>
      <c r="O37" s="67"/>
      <c r="P37" s="76" t="s">
        <v>52</v>
      </c>
    </row>
    <row r="38" spans="1:16" ht="13.5" thickBot="1" x14ac:dyDescent="0.25">
      <c r="A38" s="43"/>
      <c r="B38" s="57">
        <v>2002</v>
      </c>
      <c r="C38" s="57">
        <v>2003</v>
      </c>
      <c r="D38" s="57">
        <v>2004</v>
      </c>
      <c r="E38" s="57">
        <v>2005</v>
      </c>
      <c r="F38" s="57">
        <v>2006</v>
      </c>
      <c r="G38" s="57">
        <v>2007</v>
      </c>
      <c r="H38" s="57">
        <v>2008</v>
      </c>
      <c r="I38" s="57">
        <v>2009</v>
      </c>
      <c r="J38" s="57">
        <v>2010</v>
      </c>
      <c r="K38" s="57">
        <v>2011</v>
      </c>
      <c r="L38" s="57">
        <v>2012</v>
      </c>
      <c r="M38" s="57">
        <v>2013</v>
      </c>
      <c r="N38" s="57">
        <v>2014</v>
      </c>
      <c r="O38" s="57">
        <v>2015</v>
      </c>
      <c r="P38" s="57">
        <v>2016</v>
      </c>
    </row>
    <row r="39" spans="1:16" x14ac:dyDescent="0.2">
      <c r="A39" s="47" t="s">
        <v>50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x14ac:dyDescent="0.2">
      <c r="A40" s="68" t="s">
        <v>39</v>
      </c>
      <c r="B40" s="44"/>
      <c r="C40" s="44"/>
      <c r="D40" s="44"/>
      <c r="E40" s="69">
        <v>24.867999999999999</v>
      </c>
      <c r="F40" s="70">
        <v>25.282</v>
      </c>
      <c r="G40" s="51">
        <v>24.111599999999999</v>
      </c>
      <c r="H40" s="51">
        <v>24.497579999999999</v>
      </c>
      <c r="I40" s="51">
        <v>23.904499999999999</v>
      </c>
      <c r="J40" s="51">
        <v>23.959</v>
      </c>
      <c r="K40" s="51">
        <v>24.309000000000001</v>
      </c>
      <c r="L40" s="51">
        <v>22.44</v>
      </c>
      <c r="M40" s="51">
        <v>34.899000000000001</v>
      </c>
      <c r="N40" s="52">
        <v>34.417999999999999</v>
      </c>
      <c r="O40" s="52">
        <v>31.565999999999999</v>
      </c>
      <c r="P40" s="52">
        <v>31.9</v>
      </c>
    </row>
    <row r="41" spans="1:16" x14ac:dyDescent="0.2">
      <c r="A41" s="68" t="s">
        <v>40</v>
      </c>
      <c r="B41" s="44"/>
      <c r="C41" s="44"/>
      <c r="D41" s="44"/>
      <c r="E41" s="69">
        <v>5.9130000000000003</v>
      </c>
      <c r="F41" s="70">
        <v>5.9859999999999998</v>
      </c>
      <c r="G41" s="51">
        <v>6.952</v>
      </c>
      <c r="H41" s="51">
        <v>7.03315</v>
      </c>
      <c r="I41" s="51">
        <v>6.8916000000000004</v>
      </c>
      <c r="J41" s="51">
        <v>8.1319999999999997</v>
      </c>
      <c r="K41" s="51">
        <v>7.6349999999999998</v>
      </c>
      <c r="L41" s="51">
        <v>7.5890000000000004</v>
      </c>
      <c r="M41" s="51">
        <v>8.718</v>
      </c>
      <c r="N41" s="52">
        <v>9.3350000000000009</v>
      </c>
      <c r="O41" s="52">
        <v>8.6929999999999996</v>
      </c>
      <c r="P41" s="52">
        <v>9.3000000000000007</v>
      </c>
    </row>
    <row r="42" spans="1:16" x14ac:dyDescent="0.2">
      <c r="A42" s="68" t="s">
        <v>41</v>
      </c>
      <c r="B42" s="44"/>
      <c r="C42" s="44"/>
      <c r="D42" s="44"/>
      <c r="E42" s="69">
        <v>2.0590000000000002</v>
      </c>
      <c r="F42" s="70">
        <v>2.2919999999999998</v>
      </c>
      <c r="G42" s="51">
        <v>1.7141999999999999</v>
      </c>
      <c r="H42" s="51">
        <v>2.3515999999999999</v>
      </c>
      <c r="I42" s="51">
        <v>0.99029999999999996</v>
      </c>
      <c r="J42" s="51">
        <v>1.482</v>
      </c>
      <c r="K42" s="51">
        <v>1.88</v>
      </c>
      <c r="L42" s="51">
        <v>2.3809999999999998</v>
      </c>
      <c r="M42" s="51">
        <v>2.2770000000000001</v>
      </c>
      <c r="N42" s="52">
        <v>2.952</v>
      </c>
      <c r="O42" s="52">
        <v>2.5070000000000001</v>
      </c>
      <c r="P42" s="52">
        <v>2.4</v>
      </c>
    </row>
    <row r="43" spans="1:16" x14ac:dyDescent="0.2">
      <c r="A43" s="68" t="s">
        <v>42</v>
      </c>
      <c r="B43" s="44"/>
      <c r="C43" s="44"/>
      <c r="D43" s="44"/>
      <c r="E43" s="69">
        <v>6.1689999999999996</v>
      </c>
      <c r="F43" s="70">
        <v>8.1929999999999996</v>
      </c>
      <c r="G43" s="51">
        <v>4.5681000000000003</v>
      </c>
      <c r="H43" s="51">
        <v>4.141</v>
      </c>
      <c r="I43" s="51">
        <v>3.512</v>
      </c>
      <c r="J43" s="51">
        <v>4.6349999999999998</v>
      </c>
      <c r="K43" s="51">
        <v>4.5510000000000002</v>
      </c>
      <c r="L43" s="51">
        <v>4.3310000000000004</v>
      </c>
      <c r="M43" s="51">
        <v>4.7140000000000004</v>
      </c>
      <c r="N43" s="52">
        <v>4.008</v>
      </c>
      <c r="O43" s="52">
        <v>3.706</v>
      </c>
      <c r="P43" s="52">
        <v>3.3</v>
      </c>
    </row>
    <row r="44" spans="1:16" x14ac:dyDescent="0.2">
      <c r="A44" s="68" t="s">
        <v>43</v>
      </c>
      <c r="B44" s="44"/>
      <c r="C44" s="44"/>
      <c r="D44" s="44"/>
      <c r="E44" s="69">
        <v>45.137</v>
      </c>
      <c r="F44" s="70">
        <v>45.682000000000002</v>
      </c>
      <c r="G44" s="51">
        <v>35.508400000000002</v>
      </c>
      <c r="H44" s="51">
        <v>45.497</v>
      </c>
      <c r="I44" s="51">
        <v>52.422699999999999</v>
      </c>
      <c r="J44" s="51">
        <v>52.231999999999999</v>
      </c>
      <c r="K44" s="51">
        <v>56.127000000000002</v>
      </c>
      <c r="L44" s="51">
        <v>54.637</v>
      </c>
      <c r="M44" s="51">
        <v>73.561999999999998</v>
      </c>
      <c r="N44" s="52">
        <v>89.414000000000001</v>
      </c>
      <c r="O44" s="52">
        <v>88.07</v>
      </c>
      <c r="P44" s="52">
        <v>89.3</v>
      </c>
    </row>
    <row r="45" spans="1:16" x14ac:dyDescent="0.2">
      <c r="A45" s="68" t="s">
        <v>44</v>
      </c>
      <c r="B45" s="44"/>
      <c r="C45" s="44"/>
      <c r="D45" s="44"/>
      <c r="E45" s="69">
        <v>1.504</v>
      </c>
      <c r="F45" s="70">
        <v>1.5569999999999999</v>
      </c>
      <c r="G45" s="51">
        <v>1.5481</v>
      </c>
      <c r="H45" s="51">
        <v>1.7555000000000001</v>
      </c>
      <c r="I45" s="51">
        <v>1.8190999999999999</v>
      </c>
      <c r="J45" s="51">
        <v>2.9609999999999999</v>
      </c>
      <c r="K45" s="51">
        <v>3.4460000000000002</v>
      </c>
      <c r="L45" s="51">
        <v>3.714</v>
      </c>
      <c r="M45" s="51">
        <v>4.6399999999999997</v>
      </c>
      <c r="N45" s="52">
        <v>5.827</v>
      </c>
      <c r="O45" s="52">
        <v>5.9569999999999999</v>
      </c>
      <c r="P45" s="52">
        <v>6.7</v>
      </c>
    </row>
    <row r="46" spans="1:16" x14ac:dyDescent="0.2">
      <c r="A46" s="68" t="s">
        <v>45</v>
      </c>
      <c r="B46" s="44"/>
      <c r="C46" s="44"/>
      <c r="D46" s="44"/>
      <c r="E46" s="69">
        <v>3.548</v>
      </c>
      <c r="F46" s="70">
        <v>3.1389999999999998</v>
      </c>
      <c r="G46" s="51">
        <v>3.7071499999999999</v>
      </c>
      <c r="H46" s="51">
        <v>5.4749999999999996</v>
      </c>
      <c r="I46" s="51">
        <v>6.3586999999999998</v>
      </c>
      <c r="J46" s="51">
        <v>8.4369999999999994</v>
      </c>
      <c r="K46" s="51">
        <v>9.7759999999999998</v>
      </c>
      <c r="L46" s="51">
        <v>10.920999999999999</v>
      </c>
      <c r="M46" s="51">
        <v>26.535</v>
      </c>
      <c r="N46" s="52">
        <v>33.052</v>
      </c>
      <c r="O46" s="52">
        <v>36.113999999999997</v>
      </c>
      <c r="P46" s="52">
        <v>40.700000000000003</v>
      </c>
    </row>
    <row r="47" spans="1:16" x14ac:dyDescent="0.2">
      <c r="A47" s="68" t="s">
        <v>46</v>
      </c>
      <c r="B47" s="44"/>
      <c r="C47" s="44"/>
      <c r="D47" s="44"/>
      <c r="E47" s="69">
        <v>16.812000000000001</v>
      </c>
      <c r="F47" s="70">
        <v>16.718</v>
      </c>
      <c r="G47" s="51">
        <v>27.334499999999998</v>
      </c>
      <c r="H47" s="51">
        <v>29.367529999999999</v>
      </c>
      <c r="I47" s="51">
        <v>29.3201</v>
      </c>
      <c r="J47" s="51">
        <v>32.21</v>
      </c>
      <c r="K47" s="51">
        <v>31.984000000000002</v>
      </c>
      <c r="L47" s="51">
        <v>34.82</v>
      </c>
      <c r="M47" s="51">
        <v>45.012999999999998</v>
      </c>
      <c r="N47" s="52">
        <v>45.28</v>
      </c>
      <c r="O47" s="52">
        <v>42.692</v>
      </c>
      <c r="P47" s="52">
        <v>45.8</v>
      </c>
    </row>
    <row r="48" spans="1:16" x14ac:dyDescent="0.2">
      <c r="A48" s="68" t="s">
        <v>47</v>
      </c>
      <c r="B48" s="44"/>
      <c r="C48" s="44"/>
      <c r="D48" s="44"/>
      <c r="E48" s="69">
        <v>2.2599999999999999E-2</v>
      </c>
      <c r="F48" s="70">
        <v>3.2500000000000001E-2</v>
      </c>
      <c r="G48" s="51">
        <v>6.7250000000000004E-2</v>
      </c>
      <c r="H48" s="51">
        <v>3.15E-2</v>
      </c>
      <c r="I48" s="51">
        <v>2.12E-2</v>
      </c>
      <c r="J48" s="51">
        <v>2.258</v>
      </c>
      <c r="K48" s="51">
        <v>1.3340000000000001</v>
      </c>
      <c r="L48" s="51">
        <v>2.9249999999999998</v>
      </c>
      <c r="M48" s="51">
        <v>2.427</v>
      </c>
      <c r="N48" s="52">
        <v>2.359</v>
      </c>
      <c r="O48" s="52">
        <v>2.4249999999999998</v>
      </c>
      <c r="P48" s="52">
        <v>2.8</v>
      </c>
    </row>
    <row r="49" spans="1:16" x14ac:dyDescent="0.2">
      <c r="A49" s="68" t="s">
        <v>48</v>
      </c>
      <c r="B49" s="44"/>
      <c r="C49" s="44"/>
      <c r="D49" s="44"/>
      <c r="E49" s="69">
        <v>1.2789999999999999</v>
      </c>
      <c r="F49" s="70">
        <v>1.915</v>
      </c>
      <c r="G49" s="51">
        <v>1.8678999999999999</v>
      </c>
      <c r="H49" s="51">
        <v>2.2496999999999998</v>
      </c>
      <c r="I49" s="51">
        <v>2.3267000000000002</v>
      </c>
      <c r="J49" s="51">
        <v>6.649</v>
      </c>
      <c r="K49" s="51">
        <v>8.4420000000000002</v>
      </c>
      <c r="L49" s="51">
        <v>8.5190000000000001</v>
      </c>
      <c r="M49" s="51">
        <v>12.176</v>
      </c>
      <c r="N49" s="52">
        <v>13.23</v>
      </c>
      <c r="O49" s="52">
        <v>13.135999999999999</v>
      </c>
      <c r="P49" s="52">
        <v>14.3</v>
      </c>
    </row>
    <row r="50" spans="1:16" ht="13.5" thickBot="1" x14ac:dyDescent="0.25">
      <c r="A50" s="71" t="s">
        <v>49</v>
      </c>
      <c r="B50" s="72">
        <f t="shared" ref="B50:N50" si="6">SUM(B40:B49)</f>
        <v>0</v>
      </c>
      <c r="C50" s="72">
        <f t="shared" si="6"/>
        <v>0</v>
      </c>
      <c r="D50" s="72">
        <f t="shared" si="6"/>
        <v>0</v>
      </c>
      <c r="E50" s="72">
        <f t="shared" si="6"/>
        <v>107.31159999999998</v>
      </c>
      <c r="F50" s="72">
        <f t="shared" si="6"/>
        <v>110.79650000000001</v>
      </c>
      <c r="G50" s="72">
        <f t="shared" si="6"/>
        <v>107.37920000000001</v>
      </c>
      <c r="H50" s="72">
        <f t="shared" si="6"/>
        <v>122.39955999999999</v>
      </c>
      <c r="I50" s="72">
        <f t="shared" si="6"/>
        <v>127.5669</v>
      </c>
      <c r="J50" s="72">
        <f t="shared" si="6"/>
        <v>142.95500000000001</v>
      </c>
      <c r="K50" s="72">
        <f t="shared" si="6"/>
        <v>149.48400000000001</v>
      </c>
      <c r="L50" s="72">
        <f t="shared" si="6"/>
        <v>152.27700000000002</v>
      </c>
      <c r="M50" s="72">
        <f t="shared" si="6"/>
        <v>214.96099999999998</v>
      </c>
      <c r="N50" s="72">
        <f t="shared" si="6"/>
        <v>239.875</v>
      </c>
      <c r="O50" s="72">
        <f>SUM(O40:O49)</f>
        <v>234.86600000000001</v>
      </c>
      <c r="P50" s="72">
        <v>246.4</v>
      </c>
    </row>
  </sheetData>
  <mergeCells count="3">
    <mergeCell ref="B7:P7"/>
    <mergeCell ref="B21:P21"/>
    <mergeCell ref="B36:P36"/>
  </mergeCells>
  <pageMargins left="0.22" right="0.22" top="0.75" bottom="0.75" header="0.3" footer="0.3"/>
  <pageSetup scale="79" orientation="portrait" r:id="rId1"/>
  <ignoredErrors>
    <ignoredError sqref="B11:K17 B10:L10 M10:O10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971550</xdr:colOff>
                <xdr:row>3</xdr:row>
                <xdr:rowOff>152400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new 13.01</vt:lpstr>
      <vt:lpstr>13.02</vt:lpstr>
      <vt:lpstr>'13.02'!Print_Area</vt:lpstr>
      <vt:lpstr>'new 13.01'!Print_Area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2016-06-14T15:22:19Z</cp:lastPrinted>
  <dcterms:created xsi:type="dcterms:W3CDTF">2016-06-14T14:47:50Z</dcterms:created>
  <dcterms:modified xsi:type="dcterms:W3CDTF">2017-10-13T20:26:14Z</dcterms:modified>
</cp:coreProperties>
</file>