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6.01a &amp; 16.01b" sheetId="1" r:id="rId1"/>
    <sheet name="16.01c &amp; 16.01d" sheetId="4" r:id="rId2"/>
    <sheet name="16.02a &amp; 16.02b" sheetId="2" r:id="rId3"/>
    <sheet name="16.03a &amp; 16.03b" sheetId="3" r:id="rId4"/>
    <sheet name="16.03" sheetId="5" r:id="rId5"/>
    <sheet name="Sheet1" sheetId="6" r:id="rId6"/>
  </sheets>
  <externalReferences>
    <externalReference r:id="rId7"/>
  </externalReferences>
  <definedNames>
    <definedName name="_xlnm.Print_Area" localSheetId="0">'16.01a &amp; 16.01b'!$A$1:$L$57</definedName>
    <definedName name="_xlnm.Print_Area" localSheetId="1">'16.01c &amp; 16.01d'!$A$1:$M$57</definedName>
    <definedName name="_xlnm.Print_Area" localSheetId="2">'16.02a &amp; 16.02b'!$A$1:$L$57</definedName>
    <definedName name="_xlnm.Print_Area" localSheetId="4">'16.03'!$A$1:$AP$55</definedName>
    <definedName name="_xlnm.Print_Area" localSheetId="3">'16.03a &amp; 16.03b'!$A$1:$M$55</definedName>
  </definedNames>
  <calcPr calcId="145621"/>
</workbook>
</file>

<file path=xl/calcChain.xml><?xml version="1.0" encoding="utf-8"?>
<calcChain xmlns="http://schemas.openxmlformats.org/spreadsheetml/2006/main">
  <c r="L29" i="3" l="1"/>
  <c r="L13" i="3"/>
  <c r="L30" i="2"/>
  <c r="L13" i="2"/>
  <c r="M28" i="4"/>
  <c r="M13" i="4"/>
  <c r="L28" i="1" l="1"/>
  <c r="L13" i="1"/>
  <c r="AO42" i="5" l="1"/>
  <c r="L28" i="4" l="1"/>
  <c r="L13" i="4"/>
  <c r="K30" i="2" l="1"/>
  <c r="J32" i="2"/>
  <c r="K34" i="1" l="1"/>
  <c r="K35" i="1" l="1"/>
  <c r="K36" i="1"/>
  <c r="K33" i="1"/>
  <c r="K32" i="1"/>
  <c r="K31" i="1"/>
  <c r="K30" i="1"/>
  <c r="K13" i="2"/>
  <c r="K13" i="1"/>
  <c r="K35" i="3"/>
  <c r="K37" i="3"/>
  <c r="K36" i="3"/>
  <c r="K31" i="3"/>
  <c r="K33" i="3"/>
  <c r="K32" i="3"/>
  <c r="K28" i="1" l="1"/>
  <c r="K29" i="3"/>
  <c r="K13" i="3"/>
  <c r="AF24" i="5" l="1"/>
  <c r="AB23" i="5"/>
  <c r="X23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I42" i="5"/>
  <c r="AJ42" i="5"/>
  <c r="AK42" i="5"/>
  <c r="AL42" i="5"/>
  <c r="AM42" i="5"/>
  <c r="K28" i="4" l="1"/>
  <c r="K13" i="4"/>
  <c r="J37" i="3" l="1"/>
  <c r="J36" i="3"/>
  <c r="J35" i="3"/>
  <c r="J33" i="3"/>
  <c r="J32" i="3"/>
  <c r="J31" i="3"/>
  <c r="J29" i="3"/>
  <c r="J13" i="3"/>
  <c r="J38" i="2"/>
  <c r="J36" i="2"/>
  <c r="J35" i="2"/>
  <c r="J33" i="2"/>
  <c r="J30" i="2"/>
  <c r="J13" i="2"/>
  <c r="J36" i="1"/>
  <c r="J35" i="1"/>
  <c r="J34" i="1"/>
  <c r="J33" i="1"/>
  <c r="J32" i="1"/>
  <c r="J31" i="1"/>
  <c r="J30" i="1"/>
  <c r="J28" i="1"/>
  <c r="J13" i="1"/>
  <c r="AM15" i="5"/>
  <c r="I28" i="1"/>
  <c r="I13" i="1"/>
  <c r="I13" i="3"/>
  <c r="D30" i="2"/>
  <c r="E30" i="2"/>
  <c r="F30" i="2"/>
  <c r="P28" i="2" s="1"/>
  <c r="G30" i="2"/>
  <c r="H30" i="2"/>
  <c r="H13" i="3"/>
  <c r="H13" i="2"/>
  <c r="I13" i="4"/>
  <c r="I28" i="4"/>
  <c r="H28" i="1"/>
  <c r="P31" i="1" s="1"/>
  <c r="H13" i="1"/>
  <c r="O31" i="1" s="1"/>
  <c r="AL15" i="5"/>
  <c r="AJ28" i="5"/>
  <c r="AI28" i="5"/>
  <c r="AF20" i="5"/>
  <c r="AB19" i="5"/>
  <c r="X19" i="5"/>
  <c r="AK15" i="5"/>
  <c r="AJ15" i="5"/>
  <c r="AI15" i="5"/>
  <c r="AH15" i="5"/>
  <c r="AG15" i="5"/>
  <c r="AF15" i="5"/>
  <c r="AE15" i="5"/>
  <c r="AD15" i="5"/>
  <c r="AC15" i="5"/>
  <c r="AA15" i="5"/>
  <c r="Z15" i="5"/>
  <c r="Y15" i="5"/>
  <c r="X15" i="5"/>
  <c r="W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V14" i="5"/>
  <c r="AB13" i="5"/>
  <c r="AB15" i="5" s="1"/>
  <c r="V13" i="5"/>
  <c r="P47" i="4"/>
  <c r="O47" i="4"/>
  <c r="P46" i="4"/>
  <c r="O46" i="4"/>
  <c r="Q29" i="4"/>
  <c r="P29" i="4"/>
  <c r="Q28" i="4"/>
  <c r="P28" i="4"/>
  <c r="G26" i="4"/>
  <c r="F26" i="4"/>
  <c r="E26" i="4"/>
  <c r="D26" i="4"/>
  <c r="Q28" i="3"/>
  <c r="P28" i="3"/>
  <c r="Q27" i="3"/>
  <c r="P27" i="3"/>
  <c r="F27" i="3"/>
  <c r="E27" i="3"/>
  <c r="D27" i="3"/>
  <c r="C27" i="3"/>
  <c r="P29" i="2"/>
  <c r="O29" i="2"/>
  <c r="O28" i="2"/>
  <c r="F28" i="2"/>
  <c r="E28" i="2"/>
  <c r="D28" i="2"/>
  <c r="E36" i="1"/>
  <c r="E35" i="1"/>
  <c r="E33" i="1"/>
  <c r="E32" i="1"/>
  <c r="E31" i="1"/>
  <c r="E30" i="1"/>
  <c r="G28" i="1"/>
  <c r="P30" i="1" s="1"/>
  <c r="F28" i="1"/>
  <c r="P29" i="1" s="1"/>
  <c r="D28" i="1"/>
  <c r="C28" i="1"/>
  <c r="F26" i="1"/>
  <c r="E26" i="1"/>
  <c r="D26" i="1"/>
  <c r="C26" i="1"/>
  <c r="G13" i="1"/>
  <c r="O30" i="1" s="1"/>
  <c r="F13" i="1"/>
  <c r="O29" i="1" s="1"/>
  <c r="E13" i="1"/>
  <c r="D13" i="1"/>
  <c r="C13" i="1"/>
  <c r="E28" i="1"/>
  <c r="V15" i="5" l="1"/>
</calcChain>
</file>

<file path=xl/sharedStrings.xml><?xml version="1.0" encoding="utf-8"?>
<sst xmlns="http://schemas.openxmlformats.org/spreadsheetml/2006/main" count="148" uniqueCount="46">
  <si>
    <t>Number of of Approvals by Type of  Developments, Grand Cayman, 2005 -  2009</t>
  </si>
  <si>
    <t>Type of Development</t>
  </si>
  <si>
    <t>Total</t>
  </si>
  <si>
    <t>Apartment / Condominium</t>
  </si>
  <si>
    <t>Commercial</t>
  </si>
  <si>
    <t>Industrial</t>
  </si>
  <si>
    <t>Hotel (incl. expansions)</t>
  </si>
  <si>
    <t>Number of Approvals</t>
  </si>
  <si>
    <t xml:space="preserve">Value of Approvals </t>
  </si>
  <si>
    <t>Government</t>
  </si>
  <si>
    <t>Other</t>
  </si>
  <si>
    <t>CI$ (000')</t>
  </si>
  <si>
    <t>Apartment/Condominium</t>
  </si>
  <si>
    <t>Chart 10.04: Number and Value of Approved Developments by Sector, Grand Cayman, 2006-2010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</si>
  <si>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</si>
  <si>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-</t>
  </si>
  <si>
    <t>Value of Approval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</si>
  <si>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</si>
  <si>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</si>
  <si>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</si>
  <si>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</si>
  <si>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</si>
  <si>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</si>
  <si>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</si>
  <si>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</si>
  <si>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</si>
  <si>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Number of  Approvals by Type of  Developments, Grand Cayman, 2005 -  2009</t>
  </si>
  <si>
    <t>Year</t>
  </si>
  <si>
    <t>Value of Approvals</t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</si>
  <si>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</si>
  <si>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</si>
  <si>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</si>
  <si>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Average Value CI$ (000)</t>
  </si>
  <si>
    <t>Stamp Duty collected includes other instruments and agreements such as bills of sale and debentures.</t>
  </si>
  <si>
    <t>Total Transfers</t>
  </si>
  <si>
    <t>Agriculture</t>
  </si>
  <si>
    <t>Number of Planning Approvals by Type of  Development,  Grand Cayman, 2007 -  2016</t>
  </si>
  <si>
    <t>Value of Planning Approvals by Type of  Development, Grand Cayman, 2007 - 2016</t>
  </si>
  <si>
    <t>Number of Planning Approvals by Type of Development, Sister Islands, 20007 - 2016</t>
  </si>
  <si>
    <t>Value of Planning Approvals by Type of Development, Sister Islands, 2007 - 2016</t>
  </si>
  <si>
    <t>Building Permits in Grand Cayman, 2008-2016</t>
  </si>
  <si>
    <t>Value of Building Permits in Grand Cayman, 2008-2016</t>
  </si>
  <si>
    <t>Number of Certificates of Occupancy by Type of Development, Grand Cayman, 2007 - 2016</t>
  </si>
  <si>
    <t>Value of Certificates of Occupancy by Type of Development, Grand Cayman, 2007 - 2016</t>
  </si>
  <si>
    <t>Land and Property Transfers, 1978 -  2016</t>
  </si>
  <si>
    <t>Charges Against Property and Land, 1978-2016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</si>
</sst>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/>
    <xf numFmtId="164" fontId="3" fillId="0" borderId="0" xfId="1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165" fontId="3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164" fontId="2" fillId="0" borderId="2" xfId="1" applyNumberFormat="1" applyFont="1" applyFill="1" applyBorder="1"/>
    <xf numFmtId="164" fontId="3" fillId="0" borderId="0" xfId="1" applyNumberFormat="1" applyFont="1" applyFill="1"/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right"/>
    </xf>
    <xf numFmtId="3" fontId="2" fillId="0" borderId="0" xfId="0" applyNumberFormat="1" applyFont="1" applyFill="1"/>
    <xf numFmtId="43" fontId="2" fillId="0" borderId="0" xfId="1" applyFont="1" applyFill="1"/>
    <xf numFmtId="164" fontId="3" fillId="0" borderId="0" xfId="1" applyNumberFormat="1" applyFont="1" applyFill="1" applyAlignment="1">
      <alignment horizontal="right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0" fontId="2" fillId="0" borderId="0" xfId="0" applyFont="1" applyFill="1" applyAlignment="1">
      <alignment horizontal="centerContinuous"/>
    </xf>
    <xf numFmtId="167" fontId="2" fillId="0" borderId="0" xfId="1" applyNumberFormat="1" applyFont="1" applyFill="1"/>
    <xf numFmtId="9" fontId="2" fillId="0" borderId="0" xfId="2" applyNumberFormat="1" applyFont="1" applyFill="1"/>
    <xf numFmtId="0" fontId="0" fillId="0" borderId="0" xfId="0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0" xfId="1" applyNumberFormat="1" applyFont="1" applyFill="1"/>
    <xf numFmtId="3" fontId="0" fillId="0" borderId="0" xfId="0" applyNumberFormat="1" applyFill="1"/>
    <xf numFmtId="167" fontId="2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2" xfId="1" applyNumberFormat="1" applyFont="1" applyFill="1" applyBorder="1"/>
    <xf numFmtId="0" fontId="3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1" applyNumberFormat="1" applyFont="1" applyFill="1" applyBorder="1"/>
    <xf numFmtId="0" fontId="2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43" fontId="2" fillId="0" borderId="0" xfId="1" applyFont="1" applyFill="1" applyAlignment="1">
      <alignment horizontal="right"/>
    </xf>
    <xf numFmtId="0" fontId="3" fillId="0" borderId="2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7" fontId="2" fillId="0" borderId="0" xfId="1" applyNumberFormat="1" applyFont="1" applyFill="1" applyBorder="1"/>
    <xf numFmtId="0" fontId="2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left"/>
    </xf>
  </cellXfs>
  <cellStyles count="6">
    <cellStyle name="Comma" xfId="1" builtinId="3"/>
    <cellStyle name="Comma 2" xfId="4"/>
    <cellStyle name="Comma 3" xfId="3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47625</xdr:rowOff>
        </xdr:from>
        <xdr:to>
          <xdr:col>1</xdr:col>
          <xdr:colOff>600075</xdr:colOff>
          <xdr:row>5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2</xdr:col>
          <xdr:colOff>303276</xdr:colOff>
          <xdr:row>3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19049</xdr:rowOff>
        </xdr:from>
        <xdr:to>
          <xdr:col>2</xdr:col>
          <xdr:colOff>838200</xdr:colOff>
          <xdr:row>3</xdr:row>
          <xdr:rowOff>139187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676275</xdr:colOff>
          <xdr:row>3</xdr:row>
          <xdr:rowOff>142876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2</xdr:col>
          <xdr:colOff>238125</xdr:colOff>
          <xdr:row>3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07\Real%20Estate\Lands%20&amp;%20Property%20Transfers%20Jan%20-%20Dec%202006%20&amp;%202007%20(%20Recieved%2027%20Feb%2020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Sheet2"/>
      <sheetName val="Sheet3"/>
    </sheetNames>
    <sheetDataSet>
      <sheetData sheetId="0">
        <row r="24">
          <cell r="E24">
            <v>4128251</v>
          </cell>
          <cell r="G24">
            <v>114956429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63"/>
  <sheetViews>
    <sheetView tabSelected="1"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49" sqref="D49"/>
    </sheetView>
  </sheetViews>
  <sheetFormatPr defaultColWidth="12.28515625" defaultRowHeight="12.75" x14ac:dyDescent="0.2"/>
  <cols>
    <col min="1" max="1" width="6.5703125" style="1" customWidth="1"/>
    <col min="2" max="2" width="23.140625" style="1" customWidth="1"/>
    <col min="3" max="5" width="12.28515625" style="1" customWidth="1"/>
    <col min="6" max="7" width="10.140625" style="1" customWidth="1"/>
    <col min="8" max="8" width="10.42578125" style="1" customWidth="1"/>
    <col min="9" max="10" width="10.140625" style="1" customWidth="1"/>
    <col min="11" max="13" width="12.28515625" style="1"/>
    <col min="14" max="14" width="0" style="1" hidden="1" customWidth="1"/>
    <col min="15" max="15" width="19.140625" style="1" hidden="1" customWidth="1"/>
    <col min="16" max="21" width="0" style="1" hidden="1" customWidth="1"/>
    <col min="22" max="259" width="12.28515625" style="1"/>
    <col min="260" max="260" width="4.42578125" style="1" customWidth="1"/>
    <col min="261" max="261" width="23.140625" style="1" customWidth="1"/>
    <col min="262" max="266" width="12.28515625" style="1" customWidth="1"/>
    <col min="267" max="267" width="4.42578125" style="1" customWidth="1"/>
    <col min="268" max="515" width="12.28515625" style="1"/>
    <col min="516" max="516" width="4.42578125" style="1" customWidth="1"/>
    <col min="517" max="517" width="23.140625" style="1" customWidth="1"/>
    <col min="518" max="522" width="12.28515625" style="1" customWidth="1"/>
    <col min="523" max="523" width="4.42578125" style="1" customWidth="1"/>
    <col min="524" max="771" width="12.28515625" style="1"/>
    <col min="772" max="772" width="4.42578125" style="1" customWidth="1"/>
    <col min="773" max="773" width="23.140625" style="1" customWidth="1"/>
    <col min="774" max="778" width="12.28515625" style="1" customWidth="1"/>
    <col min="779" max="779" width="4.42578125" style="1" customWidth="1"/>
    <col min="780" max="1027" width="12.28515625" style="1"/>
    <col min="1028" max="1028" width="4.42578125" style="1" customWidth="1"/>
    <col min="1029" max="1029" width="23.140625" style="1" customWidth="1"/>
    <col min="1030" max="1034" width="12.28515625" style="1" customWidth="1"/>
    <col min="1035" max="1035" width="4.42578125" style="1" customWidth="1"/>
    <col min="1036" max="1283" width="12.28515625" style="1"/>
    <col min="1284" max="1284" width="4.42578125" style="1" customWidth="1"/>
    <col min="1285" max="1285" width="23.140625" style="1" customWidth="1"/>
    <col min="1286" max="1290" width="12.28515625" style="1" customWidth="1"/>
    <col min="1291" max="1291" width="4.42578125" style="1" customWidth="1"/>
    <col min="1292" max="1539" width="12.28515625" style="1"/>
    <col min="1540" max="1540" width="4.42578125" style="1" customWidth="1"/>
    <col min="1541" max="1541" width="23.140625" style="1" customWidth="1"/>
    <col min="1542" max="1546" width="12.28515625" style="1" customWidth="1"/>
    <col min="1547" max="1547" width="4.42578125" style="1" customWidth="1"/>
    <col min="1548" max="1795" width="12.28515625" style="1"/>
    <col min="1796" max="1796" width="4.42578125" style="1" customWidth="1"/>
    <col min="1797" max="1797" width="23.140625" style="1" customWidth="1"/>
    <col min="1798" max="1802" width="12.28515625" style="1" customWidth="1"/>
    <col min="1803" max="1803" width="4.42578125" style="1" customWidth="1"/>
    <col min="1804" max="2051" width="12.28515625" style="1"/>
    <col min="2052" max="2052" width="4.42578125" style="1" customWidth="1"/>
    <col min="2053" max="2053" width="23.140625" style="1" customWidth="1"/>
    <col min="2054" max="2058" width="12.28515625" style="1" customWidth="1"/>
    <col min="2059" max="2059" width="4.42578125" style="1" customWidth="1"/>
    <col min="2060" max="2307" width="12.28515625" style="1"/>
    <col min="2308" max="2308" width="4.42578125" style="1" customWidth="1"/>
    <col min="2309" max="2309" width="23.140625" style="1" customWidth="1"/>
    <col min="2310" max="2314" width="12.28515625" style="1" customWidth="1"/>
    <col min="2315" max="2315" width="4.42578125" style="1" customWidth="1"/>
    <col min="2316" max="2563" width="12.28515625" style="1"/>
    <col min="2564" max="2564" width="4.42578125" style="1" customWidth="1"/>
    <col min="2565" max="2565" width="23.140625" style="1" customWidth="1"/>
    <col min="2566" max="2570" width="12.28515625" style="1" customWidth="1"/>
    <col min="2571" max="2571" width="4.42578125" style="1" customWidth="1"/>
    <col min="2572" max="2819" width="12.28515625" style="1"/>
    <col min="2820" max="2820" width="4.42578125" style="1" customWidth="1"/>
    <col min="2821" max="2821" width="23.140625" style="1" customWidth="1"/>
    <col min="2822" max="2826" width="12.28515625" style="1" customWidth="1"/>
    <col min="2827" max="2827" width="4.42578125" style="1" customWidth="1"/>
    <col min="2828" max="3075" width="12.28515625" style="1"/>
    <col min="3076" max="3076" width="4.42578125" style="1" customWidth="1"/>
    <col min="3077" max="3077" width="23.140625" style="1" customWidth="1"/>
    <col min="3078" max="3082" width="12.28515625" style="1" customWidth="1"/>
    <col min="3083" max="3083" width="4.42578125" style="1" customWidth="1"/>
    <col min="3084" max="3331" width="12.28515625" style="1"/>
    <col min="3332" max="3332" width="4.42578125" style="1" customWidth="1"/>
    <col min="3333" max="3333" width="23.140625" style="1" customWidth="1"/>
    <col min="3334" max="3338" width="12.28515625" style="1" customWidth="1"/>
    <col min="3339" max="3339" width="4.42578125" style="1" customWidth="1"/>
    <col min="3340" max="3587" width="12.28515625" style="1"/>
    <col min="3588" max="3588" width="4.42578125" style="1" customWidth="1"/>
    <col min="3589" max="3589" width="23.140625" style="1" customWidth="1"/>
    <col min="3590" max="3594" width="12.28515625" style="1" customWidth="1"/>
    <col min="3595" max="3595" width="4.42578125" style="1" customWidth="1"/>
    <col min="3596" max="3843" width="12.28515625" style="1"/>
    <col min="3844" max="3844" width="4.42578125" style="1" customWidth="1"/>
    <col min="3845" max="3845" width="23.140625" style="1" customWidth="1"/>
    <col min="3846" max="3850" width="12.28515625" style="1" customWidth="1"/>
    <col min="3851" max="3851" width="4.42578125" style="1" customWidth="1"/>
    <col min="3852" max="4099" width="12.28515625" style="1"/>
    <col min="4100" max="4100" width="4.42578125" style="1" customWidth="1"/>
    <col min="4101" max="4101" width="23.140625" style="1" customWidth="1"/>
    <col min="4102" max="4106" width="12.28515625" style="1" customWidth="1"/>
    <col min="4107" max="4107" width="4.42578125" style="1" customWidth="1"/>
    <col min="4108" max="4355" width="12.28515625" style="1"/>
    <col min="4356" max="4356" width="4.42578125" style="1" customWidth="1"/>
    <col min="4357" max="4357" width="23.140625" style="1" customWidth="1"/>
    <col min="4358" max="4362" width="12.28515625" style="1" customWidth="1"/>
    <col min="4363" max="4363" width="4.42578125" style="1" customWidth="1"/>
    <col min="4364" max="4611" width="12.28515625" style="1"/>
    <col min="4612" max="4612" width="4.42578125" style="1" customWidth="1"/>
    <col min="4613" max="4613" width="23.140625" style="1" customWidth="1"/>
    <col min="4614" max="4618" width="12.28515625" style="1" customWidth="1"/>
    <col min="4619" max="4619" width="4.42578125" style="1" customWidth="1"/>
    <col min="4620" max="4867" width="12.28515625" style="1"/>
    <col min="4868" max="4868" width="4.42578125" style="1" customWidth="1"/>
    <col min="4869" max="4869" width="23.140625" style="1" customWidth="1"/>
    <col min="4870" max="4874" width="12.28515625" style="1" customWidth="1"/>
    <col min="4875" max="4875" width="4.42578125" style="1" customWidth="1"/>
    <col min="4876" max="5123" width="12.28515625" style="1"/>
    <col min="5124" max="5124" width="4.42578125" style="1" customWidth="1"/>
    <col min="5125" max="5125" width="23.140625" style="1" customWidth="1"/>
    <col min="5126" max="5130" width="12.28515625" style="1" customWidth="1"/>
    <col min="5131" max="5131" width="4.42578125" style="1" customWidth="1"/>
    <col min="5132" max="5379" width="12.28515625" style="1"/>
    <col min="5380" max="5380" width="4.42578125" style="1" customWidth="1"/>
    <col min="5381" max="5381" width="23.140625" style="1" customWidth="1"/>
    <col min="5382" max="5386" width="12.28515625" style="1" customWidth="1"/>
    <col min="5387" max="5387" width="4.42578125" style="1" customWidth="1"/>
    <col min="5388" max="5635" width="12.28515625" style="1"/>
    <col min="5636" max="5636" width="4.42578125" style="1" customWidth="1"/>
    <col min="5637" max="5637" width="23.140625" style="1" customWidth="1"/>
    <col min="5638" max="5642" width="12.28515625" style="1" customWidth="1"/>
    <col min="5643" max="5643" width="4.42578125" style="1" customWidth="1"/>
    <col min="5644" max="5891" width="12.28515625" style="1"/>
    <col min="5892" max="5892" width="4.42578125" style="1" customWidth="1"/>
    <col min="5893" max="5893" width="23.140625" style="1" customWidth="1"/>
    <col min="5894" max="5898" width="12.28515625" style="1" customWidth="1"/>
    <col min="5899" max="5899" width="4.42578125" style="1" customWidth="1"/>
    <col min="5900" max="6147" width="12.28515625" style="1"/>
    <col min="6148" max="6148" width="4.42578125" style="1" customWidth="1"/>
    <col min="6149" max="6149" width="23.140625" style="1" customWidth="1"/>
    <col min="6150" max="6154" width="12.28515625" style="1" customWidth="1"/>
    <col min="6155" max="6155" width="4.42578125" style="1" customWidth="1"/>
    <col min="6156" max="6403" width="12.28515625" style="1"/>
    <col min="6404" max="6404" width="4.42578125" style="1" customWidth="1"/>
    <col min="6405" max="6405" width="23.140625" style="1" customWidth="1"/>
    <col min="6406" max="6410" width="12.28515625" style="1" customWidth="1"/>
    <col min="6411" max="6411" width="4.42578125" style="1" customWidth="1"/>
    <col min="6412" max="6659" width="12.28515625" style="1"/>
    <col min="6660" max="6660" width="4.42578125" style="1" customWidth="1"/>
    <col min="6661" max="6661" width="23.140625" style="1" customWidth="1"/>
    <col min="6662" max="6666" width="12.28515625" style="1" customWidth="1"/>
    <col min="6667" max="6667" width="4.42578125" style="1" customWidth="1"/>
    <col min="6668" max="6915" width="12.28515625" style="1"/>
    <col min="6916" max="6916" width="4.42578125" style="1" customWidth="1"/>
    <col min="6917" max="6917" width="23.140625" style="1" customWidth="1"/>
    <col min="6918" max="6922" width="12.28515625" style="1" customWidth="1"/>
    <col min="6923" max="6923" width="4.42578125" style="1" customWidth="1"/>
    <col min="6924" max="7171" width="12.28515625" style="1"/>
    <col min="7172" max="7172" width="4.42578125" style="1" customWidth="1"/>
    <col min="7173" max="7173" width="23.140625" style="1" customWidth="1"/>
    <col min="7174" max="7178" width="12.28515625" style="1" customWidth="1"/>
    <col min="7179" max="7179" width="4.42578125" style="1" customWidth="1"/>
    <col min="7180" max="7427" width="12.28515625" style="1"/>
    <col min="7428" max="7428" width="4.42578125" style="1" customWidth="1"/>
    <col min="7429" max="7429" width="23.140625" style="1" customWidth="1"/>
    <col min="7430" max="7434" width="12.28515625" style="1" customWidth="1"/>
    <col min="7435" max="7435" width="4.42578125" style="1" customWidth="1"/>
    <col min="7436" max="7683" width="12.28515625" style="1"/>
    <col min="7684" max="7684" width="4.42578125" style="1" customWidth="1"/>
    <col min="7685" max="7685" width="23.140625" style="1" customWidth="1"/>
    <col min="7686" max="7690" width="12.28515625" style="1" customWidth="1"/>
    <col min="7691" max="7691" width="4.42578125" style="1" customWidth="1"/>
    <col min="7692" max="7939" width="12.28515625" style="1"/>
    <col min="7940" max="7940" width="4.42578125" style="1" customWidth="1"/>
    <col min="7941" max="7941" width="23.140625" style="1" customWidth="1"/>
    <col min="7942" max="7946" width="12.28515625" style="1" customWidth="1"/>
    <col min="7947" max="7947" width="4.42578125" style="1" customWidth="1"/>
    <col min="7948" max="8195" width="12.28515625" style="1"/>
    <col min="8196" max="8196" width="4.42578125" style="1" customWidth="1"/>
    <col min="8197" max="8197" width="23.140625" style="1" customWidth="1"/>
    <col min="8198" max="8202" width="12.28515625" style="1" customWidth="1"/>
    <col min="8203" max="8203" width="4.42578125" style="1" customWidth="1"/>
    <col min="8204" max="8451" width="12.28515625" style="1"/>
    <col min="8452" max="8452" width="4.42578125" style="1" customWidth="1"/>
    <col min="8453" max="8453" width="23.140625" style="1" customWidth="1"/>
    <col min="8454" max="8458" width="12.28515625" style="1" customWidth="1"/>
    <col min="8459" max="8459" width="4.42578125" style="1" customWidth="1"/>
    <col min="8460" max="8707" width="12.28515625" style="1"/>
    <col min="8708" max="8708" width="4.42578125" style="1" customWidth="1"/>
    <col min="8709" max="8709" width="23.140625" style="1" customWidth="1"/>
    <col min="8710" max="8714" width="12.28515625" style="1" customWidth="1"/>
    <col min="8715" max="8715" width="4.42578125" style="1" customWidth="1"/>
    <col min="8716" max="8963" width="12.28515625" style="1"/>
    <col min="8964" max="8964" width="4.42578125" style="1" customWidth="1"/>
    <col min="8965" max="8965" width="23.140625" style="1" customWidth="1"/>
    <col min="8966" max="8970" width="12.28515625" style="1" customWidth="1"/>
    <col min="8971" max="8971" width="4.42578125" style="1" customWidth="1"/>
    <col min="8972" max="9219" width="12.28515625" style="1"/>
    <col min="9220" max="9220" width="4.42578125" style="1" customWidth="1"/>
    <col min="9221" max="9221" width="23.140625" style="1" customWidth="1"/>
    <col min="9222" max="9226" width="12.28515625" style="1" customWidth="1"/>
    <col min="9227" max="9227" width="4.42578125" style="1" customWidth="1"/>
    <col min="9228" max="9475" width="12.28515625" style="1"/>
    <col min="9476" max="9476" width="4.42578125" style="1" customWidth="1"/>
    <col min="9477" max="9477" width="23.140625" style="1" customWidth="1"/>
    <col min="9478" max="9482" width="12.28515625" style="1" customWidth="1"/>
    <col min="9483" max="9483" width="4.42578125" style="1" customWidth="1"/>
    <col min="9484" max="9731" width="12.28515625" style="1"/>
    <col min="9732" max="9732" width="4.42578125" style="1" customWidth="1"/>
    <col min="9733" max="9733" width="23.140625" style="1" customWidth="1"/>
    <col min="9734" max="9738" width="12.28515625" style="1" customWidth="1"/>
    <col min="9739" max="9739" width="4.42578125" style="1" customWidth="1"/>
    <col min="9740" max="9987" width="12.28515625" style="1"/>
    <col min="9988" max="9988" width="4.42578125" style="1" customWidth="1"/>
    <col min="9989" max="9989" width="23.140625" style="1" customWidth="1"/>
    <col min="9990" max="9994" width="12.28515625" style="1" customWidth="1"/>
    <col min="9995" max="9995" width="4.42578125" style="1" customWidth="1"/>
    <col min="9996" max="10243" width="12.28515625" style="1"/>
    <col min="10244" max="10244" width="4.42578125" style="1" customWidth="1"/>
    <col min="10245" max="10245" width="23.140625" style="1" customWidth="1"/>
    <col min="10246" max="10250" width="12.28515625" style="1" customWidth="1"/>
    <col min="10251" max="10251" width="4.42578125" style="1" customWidth="1"/>
    <col min="10252" max="10499" width="12.28515625" style="1"/>
    <col min="10500" max="10500" width="4.42578125" style="1" customWidth="1"/>
    <col min="10501" max="10501" width="23.140625" style="1" customWidth="1"/>
    <col min="10502" max="10506" width="12.28515625" style="1" customWidth="1"/>
    <col min="10507" max="10507" width="4.42578125" style="1" customWidth="1"/>
    <col min="10508" max="10755" width="12.28515625" style="1"/>
    <col min="10756" max="10756" width="4.42578125" style="1" customWidth="1"/>
    <col min="10757" max="10757" width="23.140625" style="1" customWidth="1"/>
    <col min="10758" max="10762" width="12.28515625" style="1" customWidth="1"/>
    <col min="10763" max="10763" width="4.42578125" style="1" customWidth="1"/>
    <col min="10764" max="11011" width="12.28515625" style="1"/>
    <col min="11012" max="11012" width="4.42578125" style="1" customWidth="1"/>
    <col min="11013" max="11013" width="23.140625" style="1" customWidth="1"/>
    <col min="11014" max="11018" width="12.28515625" style="1" customWidth="1"/>
    <col min="11019" max="11019" width="4.42578125" style="1" customWidth="1"/>
    <col min="11020" max="11267" width="12.28515625" style="1"/>
    <col min="11268" max="11268" width="4.42578125" style="1" customWidth="1"/>
    <col min="11269" max="11269" width="23.140625" style="1" customWidth="1"/>
    <col min="11270" max="11274" width="12.28515625" style="1" customWidth="1"/>
    <col min="11275" max="11275" width="4.42578125" style="1" customWidth="1"/>
    <col min="11276" max="11523" width="12.28515625" style="1"/>
    <col min="11524" max="11524" width="4.42578125" style="1" customWidth="1"/>
    <col min="11525" max="11525" width="23.140625" style="1" customWidth="1"/>
    <col min="11526" max="11530" width="12.28515625" style="1" customWidth="1"/>
    <col min="11531" max="11531" width="4.42578125" style="1" customWidth="1"/>
    <col min="11532" max="11779" width="12.28515625" style="1"/>
    <col min="11780" max="11780" width="4.42578125" style="1" customWidth="1"/>
    <col min="11781" max="11781" width="23.140625" style="1" customWidth="1"/>
    <col min="11782" max="11786" width="12.28515625" style="1" customWidth="1"/>
    <col min="11787" max="11787" width="4.42578125" style="1" customWidth="1"/>
    <col min="11788" max="12035" width="12.28515625" style="1"/>
    <col min="12036" max="12036" width="4.42578125" style="1" customWidth="1"/>
    <col min="12037" max="12037" width="23.140625" style="1" customWidth="1"/>
    <col min="12038" max="12042" width="12.28515625" style="1" customWidth="1"/>
    <col min="12043" max="12043" width="4.42578125" style="1" customWidth="1"/>
    <col min="12044" max="12291" width="12.28515625" style="1"/>
    <col min="12292" max="12292" width="4.42578125" style="1" customWidth="1"/>
    <col min="12293" max="12293" width="23.140625" style="1" customWidth="1"/>
    <col min="12294" max="12298" width="12.28515625" style="1" customWidth="1"/>
    <col min="12299" max="12299" width="4.42578125" style="1" customWidth="1"/>
    <col min="12300" max="12547" width="12.28515625" style="1"/>
    <col min="12548" max="12548" width="4.42578125" style="1" customWidth="1"/>
    <col min="12549" max="12549" width="23.140625" style="1" customWidth="1"/>
    <col min="12550" max="12554" width="12.28515625" style="1" customWidth="1"/>
    <col min="12555" max="12555" width="4.42578125" style="1" customWidth="1"/>
    <col min="12556" max="12803" width="12.28515625" style="1"/>
    <col min="12804" max="12804" width="4.42578125" style="1" customWidth="1"/>
    <col min="12805" max="12805" width="23.140625" style="1" customWidth="1"/>
    <col min="12806" max="12810" width="12.28515625" style="1" customWidth="1"/>
    <col min="12811" max="12811" width="4.42578125" style="1" customWidth="1"/>
    <col min="12812" max="13059" width="12.28515625" style="1"/>
    <col min="13060" max="13060" width="4.42578125" style="1" customWidth="1"/>
    <col min="13061" max="13061" width="23.140625" style="1" customWidth="1"/>
    <col min="13062" max="13066" width="12.28515625" style="1" customWidth="1"/>
    <col min="13067" max="13067" width="4.42578125" style="1" customWidth="1"/>
    <col min="13068" max="13315" width="12.28515625" style="1"/>
    <col min="13316" max="13316" width="4.42578125" style="1" customWidth="1"/>
    <col min="13317" max="13317" width="23.140625" style="1" customWidth="1"/>
    <col min="13318" max="13322" width="12.28515625" style="1" customWidth="1"/>
    <col min="13323" max="13323" width="4.42578125" style="1" customWidth="1"/>
    <col min="13324" max="13571" width="12.28515625" style="1"/>
    <col min="13572" max="13572" width="4.42578125" style="1" customWidth="1"/>
    <col min="13573" max="13573" width="23.140625" style="1" customWidth="1"/>
    <col min="13574" max="13578" width="12.28515625" style="1" customWidth="1"/>
    <col min="13579" max="13579" width="4.42578125" style="1" customWidth="1"/>
    <col min="13580" max="13827" width="12.28515625" style="1"/>
    <col min="13828" max="13828" width="4.42578125" style="1" customWidth="1"/>
    <col min="13829" max="13829" width="23.140625" style="1" customWidth="1"/>
    <col min="13830" max="13834" width="12.28515625" style="1" customWidth="1"/>
    <col min="13835" max="13835" width="4.42578125" style="1" customWidth="1"/>
    <col min="13836" max="14083" width="12.28515625" style="1"/>
    <col min="14084" max="14084" width="4.42578125" style="1" customWidth="1"/>
    <col min="14085" max="14085" width="23.140625" style="1" customWidth="1"/>
    <col min="14086" max="14090" width="12.28515625" style="1" customWidth="1"/>
    <col min="14091" max="14091" width="4.42578125" style="1" customWidth="1"/>
    <col min="14092" max="14339" width="12.28515625" style="1"/>
    <col min="14340" max="14340" width="4.42578125" style="1" customWidth="1"/>
    <col min="14341" max="14341" width="23.140625" style="1" customWidth="1"/>
    <col min="14342" max="14346" width="12.28515625" style="1" customWidth="1"/>
    <col min="14347" max="14347" width="4.42578125" style="1" customWidth="1"/>
    <col min="14348" max="14595" width="12.28515625" style="1"/>
    <col min="14596" max="14596" width="4.42578125" style="1" customWidth="1"/>
    <col min="14597" max="14597" width="23.140625" style="1" customWidth="1"/>
    <col min="14598" max="14602" width="12.28515625" style="1" customWidth="1"/>
    <col min="14603" max="14603" width="4.42578125" style="1" customWidth="1"/>
    <col min="14604" max="14851" width="12.28515625" style="1"/>
    <col min="14852" max="14852" width="4.42578125" style="1" customWidth="1"/>
    <col min="14853" max="14853" width="23.140625" style="1" customWidth="1"/>
    <col min="14854" max="14858" width="12.28515625" style="1" customWidth="1"/>
    <col min="14859" max="14859" width="4.42578125" style="1" customWidth="1"/>
    <col min="14860" max="15107" width="12.28515625" style="1"/>
    <col min="15108" max="15108" width="4.42578125" style="1" customWidth="1"/>
    <col min="15109" max="15109" width="23.140625" style="1" customWidth="1"/>
    <col min="15110" max="15114" width="12.28515625" style="1" customWidth="1"/>
    <col min="15115" max="15115" width="4.42578125" style="1" customWidth="1"/>
    <col min="15116" max="15363" width="12.28515625" style="1"/>
    <col min="15364" max="15364" width="4.42578125" style="1" customWidth="1"/>
    <col min="15365" max="15365" width="23.140625" style="1" customWidth="1"/>
    <col min="15366" max="15370" width="12.28515625" style="1" customWidth="1"/>
    <col min="15371" max="15371" width="4.42578125" style="1" customWidth="1"/>
    <col min="15372" max="15619" width="12.28515625" style="1"/>
    <col min="15620" max="15620" width="4.42578125" style="1" customWidth="1"/>
    <col min="15621" max="15621" width="23.140625" style="1" customWidth="1"/>
    <col min="15622" max="15626" width="12.28515625" style="1" customWidth="1"/>
    <col min="15627" max="15627" width="4.42578125" style="1" customWidth="1"/>
    <col min="15628" max="15875" width="12.28515625" style="1"/>
    <col min="15876" max="15876" width="4.42578125" style="1" customWidth="1"/>
    <col min="15877" max="15877" width="23.140625" style="1" customWidth="1"/>
    <col min="15878" max="15882" width="12.28515625" style="1" customWidth="1"/>
    <col min="15883" max="15883" width="4.42578125" style="1" customWidth="1"/>
    <col min="15884" max="16131" width="12.28515625" style="1"/>
    <col min="16132" max="16132" width="4.42578125" style="1" customWidth="1"/>
    <col min="16133" max="16133" width="23.140625" style="1" customWidth="1"/>
    <col min="16134" max="16138" width="12.28515625" style="1" customWidth="1"/>
    <col min="16139" max="16139" width="4.42578125" style="1" customWidth="1"/>
    <col min="16140" max="16384" width="12.28515625" style="1"/>
  </cols>
  <sheetData>
    <row r="1" spans="1:46" x14ac:dyDescent="0.2"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</row>
    <row r="4" spans="1:46" x14ac:dyDescent="0.2">
      <c r="C4" s="3"/>
      <c r="D4" s="3"/>
      <c r="E4" s="3"/>
      <c r="F4" s="3"/>
      <c r="G4" s="3"/>
      <c r="H4" s="4"/>
    </row>
    <row r="5" spans="1:46" ht="9" customHeight="1" x14ac:dyDescent="0.2"/>
    <row r="8" spans="1:46" ht="12.75" customHeight="1" x14ac:dyDescent="0.2">
      <c r="C8" s="46" t="s">
        <v>36</v>
      </c>
      <c r="D8" s="46"/>
      <c r="E8" s="46"/>
      <c r="F8" s="46"/>
      <c r="G8" s="46"/>
      <c r="H8" s="46"/>
      <c r="I8" s="46"/>
      <c r="J8" s="46"/>
      <c r="K8" s="46"/>
      <c r="L8" s="46"/>
    </row>
    <row r="9" spans="1:46" ht="12.75" customHeight="1" x14ac:dyDescent="0.2">
      <c r="A9" s="6"/>
      <c r="B9" s="7"/>
      <c r="C9" s="42"/>
      <c r="D9" s="42"/>
      <c r="E9" s="42"/>
      <c r="F9" s="42"/>
      <c r="G9" s="42"/>
      <c r="H9" s="42"/>
      <c r="I9" s="18"/>
      <c r="J9" s="18"/>
      <c r="K9" s="18"/>
      <c r="L9" s="18"/>
    </row>
    <row r="10" spans="1:46" ht="12.75" customHeight="1" x14ac:dyDescent="0.2">
      <c r="A10" s="6"/>
      <c r="B10" s="7"/>
      <c r="C10" s="8"/>
      <c r="D10" s="8"/>
      <c r="E10" s="8"/>
      <c r="F10" s="8"/>
      <c r="G10" s="8"/>
      <c r="H10" s="8"/>
    </row>
    <row r="11" spans="1:46" x14ac:dyDescent="0.2">
      <c r="A11" s="9"/>
      <c r="B11" s="10" t="s">
        <v>1</v>
      </c>
      <c r="C11" s="11">
        <v>2007</v>
      </c>
      <c r="D11" s="11">
        <v>2008</v>
      </c>
      <c r="E11" s="11">
        <v>2009</v>
      </c>
      <c r="F11" s="11">
        <v>2010</v>
      </c>
      <c r="G11" s="12">
        <v>2011</v>
      </c>
      <c r="H11" s="12">
        <v>2012</v>
      </c>
      <c r="I11" s="12">
        <v>2013</v>
      </c>
      <c r="J11" s="12">
        <v>2014</v>
      </c>
      <c r="K11" s="12">
        <v>2015</v>
      </c>
      <c r="L11" s="12">
        <v>2016</v>
      </c>
    </row>
    <row r="12" spans="1:46" x14ac:dyDescent="0.2">
      <c r="A12" s="9"/>
      <c r="B12" s="13"/>
      <c r="C12" s="14"/>
      <c r="D12" s="14"/>
      <c r="E12" s="14"/>
      <c r="F12" s="14"/>
    </row>
    <row r="13" spans="1:46" x14ac:dyDescent="0.2">
      <c r="A13" s="9"/>
      <c r="B13" s="15" t="s">
        <v>2</v>
      </c>
      <c r="C13" s="16">
        <f t="shared" ref="C13:H13" si="0">SUM(C15:C21)</f>
        <v>1123</v>
      </c>
      <c r="D13" s="16">
        <f t="shared" si="0"/>
        <v>1168</v>
      </c>
      <c r="E13" s="16">
        <f t="shared" si="0"/>
        <v>1122</v>
      </c>
      <c r="F13" s="16">
        <f t="shared" si="0"/>
        <v>962</v>
      </c>
      <c r="G13" s="16">
        <f t="shared" si="0"/>
        <v>939</v>
      </c>
      <c r="H13" s="16">
        <f t="shared" si="0"/>
        <v>990</v>
      </c>
      <c r="I13" s="16">
        <f>SUM(I15:I21)</f>
        <v>879</v>
      </c>
      <c r="J13" s="16">
        <f>SUM(J15:J21)</f>
        <v>970</v>
      </c>
      <c r="K13" s="16">
        <f>SUM(K15:K21)</f>
        <v>927</v>
      </c>
      <c r="L13" s="16">
        <f>SUM(L15:L21)</f>
        <v>804</v>
      </c>
    </row>
    <row r="15" spans="1:46" x14ac:dyDescent="0.2">
      <c r="B15" s="1" t="s">
        <v>31</v>
      </c>
      <c r="C15" s="17">
        <v>437</v>
      </c>
      <c r="D15" s="17">
        <v>424</v>
      </c>
      <c r="E15" s="17">
        <v>426</v>
      </c>
      <c r="F15" s="17">
        <v>327</v>
      </c>
      <c r="G15" s="17">
        <v>332</v>
      </c>
      <c r="H15" s="17">
        <v>313</v>
      </c>
      <c r="I15" s="17">
        <v>244</v>
      </c>
      <c r="J15" s="17">
        <v>225</v>
      </c>
      <c r="K15" s="17">
        <v>225</v>
      </c>
      <c r="L15" s="17">
        <v>236</v>
      </c>
    </row>
    <row r="16" spans="1:46" x14ac:dyDescent="0.2">
      <c r="B16" s="18" t="s">
        <v>3</v>
      </c>
      <c r="C16" s="17">
        <v>112</v>
      </c>
      <c r="D16" s="17">
        <v>103</v>
      </c>
      <c r="E16" s="17">
        <v>109</v>
      </c>
      <c r="F16" s="17">
        <v>73</v>
      </c>
      <c r="G16" s="17">
        <v>52</v>
      </c>
      <c r="H16" s="17">
        <v>38</v>
      </c>
      <c r="I16" s="17">
        <v>31</v>
      </c>
      <c r="J16" s="17">
        <v>56</v>
      </c>
      <c r="K16" s="17">
        <v>42</v>
      </c>
      <c r="L16" s="17">
        <v>49</v>
      </c>
    </row>
    <row r="17" spans="1:16" x14ac:dyDescent="0.2">
      <c r="B17" s="1" t="s">
        <v>4</v>
      </c>
      <c r="C17" s="17">
        <v>70</v>
      </c>
      <c r="D17" s="17">
        <v>54</v>
      </c>
      <c r="E17" s="17">
        <v>46</v>
      </c>
      <c r="F17" s="17">
        <v>43</v>
      </c>
      <c r="G17" s="17">
        <v>36</v>
      </c>
      <c r="H17" s="17">
        <v>46</v>
      </c>
      <c r="I17" s="17">
        <v>51</v>
      </c>
      <c r="J17" s="17">
        <v>24</v>
      </c>
      <c r="K17" s="17">
        <v>31</v>
      </c>
      <c r="L17" s="17">
        <v>79</v>
      </c>
      <c r="N17" s="1">
        <v>1999</v>
      </c>
      <c r="O17" s="17">
        <v>1214</v>
      </c>
      <c r="P17" s="17">
        <v>393420</v>
      </c>
    </row>
    <row r="18" spans="1:16" x14ac:dyDescent="0.2">
      <c r="B18" s="1" t="s">
        <v>5</v>
      </c>
      <c r="C18" s="17"/>
      <c r="D18" s="17"/>
      <c r="E18" s="17">
        <v>12</v>
      </c>
      <c r="F18" s="17">
        <v>5</v>
      </c>
      <c r="G18" s="17">
        <v>9</v>
      </c>
      <c r="H18" s="17">
        <v>16</v>
      </c>
      <c r="I18" s="17">
        <v>13</v>
      </c>
      <c r="J18" s="17">
        <v>6</v>
      </c>
      <c r="K18" s="17">
        <v>14</v>
      </c>
      <c r="L18" s="17">
        <v>6</v>
      </c>
      <c r="O18" s="17"/>
      <c r="P18" s="17"/>
    </row>
    <row r="19" spans="1:16" x14ac:dyDescent="0.2">
      <c r="B19" s="19" t="s">
        <v>6</v>
      </c>
      <c r="C19" s="17">
        <v>1</v>
      </c>
      <c r="D19" s="20">
        <v>0</v>
      </c>
      <c r="E19" s="20">
        <v>0</v>
      </c>
      <c r="F19" s="20">
        <v>0</v>
      </c>
      <c r="G19" s="17">
        <v>0</v>
      </c>
      <c r="H19" s="17">
        <v>0</v>
      </c>
      <c r="I19" s="17">
        <v>3</v>
      </c>
      <c r="J19" s="17">
        <v>2</v>
      </c>
      <c r="K19" s="17">
        <v>1</v>
      </c>
      <c r="L19" s="17">
        <v>13</v>
      </c>
      <c r="N19" s="4"/>
      <c r="O19" s="4" t="s">
        <v>7</v>
      </c>
      <c r="P19" s="4" t="s">
        <v>8</v>
      </c>
    </row>
    <row r="20" spans="1:16" x14ac:dyDescent="0.2">
      <c r="B20" s="9" t="s">
        <v>9</v>
      </c>
      <c r="C20" s="21">
        <v>10</v>
      </c>
      <c r="D20" s="21">
        <v>7</v>
      </c>
      <c r="E20" s="21">
        <v>3</v>
      </c>
      <c r="F20" s="21">
        <v>9</v>
      </c>
      <c r="G20" s="21">
        <v>14</v>
      </c>
      <c r="H20" s="21">
        <v>7</v>
      </c>
      <c r="I20" s="21">
        <v>7</v>
      </c>
      <c r="J20" s="21">
        <v>14</v>
      </c>
      <c r="K20" s="21">
        <v>15</v>
      </c>
      <c r="L20" s="21">
        <v>16</v>
      </c>
      <c r="N20" s="1">
        <v>2000</v>
      </c>
      <c r="O20" s="17">
        <v>1048</v>
      </c>
      <c r="P20" s="17">
        <v>310138</v>
      </c>
    </row>
    <row r="21" spans="1:16" x14ac:dyDescent="0.2">
      <c r="B21" s="22" t="s">
        <v>10</v>
      </c>
      <c r="C21" s="23">
        <v>493</v>
      </c>
      <c r="D21" s="23">
        <v>580</v>
      </c>
      <c r="E21" s="23">
        <v>526</v>
      </c>
      <c r="F21" s="23">
        <v>505</v>
      </c>
      <c r="G21" s="23">
        <v>496</v>
      </c>
      <c r="H21" s="23">
        <v>570</v>
      </c>
      <c r="I21" s="23">
        <v>530</v>
      </c>
      <c r="J21" s="23">
        <v>643</v>
      </c>
      <c r="K21" s="23">
        <v>599</v>
      </c>
      <c r="L21" s="23">
        <v>405</v>
      </c>
      <c r="N21" s="1">
        <v>2001</v>
      </c>
      <c r="O21" s="17">
        <v>896</v>
      </c>
      <c r="P21" s="17">
        <v>149102</v>
      </c>
    </row>
    <row r="22" spans="1:16" s="9" customFormat="1" x14ac:dyDescent="0.2">
      <c r="A22" s="1"/>
      <c r="B22" s="6"/>
      <c r="C22" s="24"/>
      <c r="D22" s="24"/>
      <c r="E22" s="24"/>
      <c r="F22" s="24"/>
      <c r="G22" s="1"/>
      <c r="H22" s="1"/>
      <c r="N22" s="9">
        <v>2004</v>
      </c>
      <c r="O22" s="21">
        <v>973</v>
      </c>
      <c r="P22" s="21">
        <v>465309</v>
      </c>
    </row>
    <row r="23" spans="1:16" ht="12.75" customHeight="1" x14ac:dyDescent="0.2">
      <c r="B23" s="7"/>
      <c r="C23" s="25" t="s">
        <v>37</v>
      </c>
      <c r="D23" s="25"/>
      <c r="E23" s="25"/>
      <c r="F23" s="25"/>
      <c r="G23" s="25"/>
      <c r="H23" s="25"/>
      <c r="I23" s="25"/>
      <c r="J23" s="25"/>
      <c r="K23" s="25"/>
      <c r="L23" s="25"/>
      <c r="N23" s="1">
        <v>2005</v>
      </c>
      <c r="O23" s="17">
        <v>1198</v>
      </c>
      <c r="P23" s="17">
        <v>511247</v>
      </c>
    </row>
    <row r="24" spans="1:16" x14ac:dyDescent="0.2">
      <c r="B24" s="7"/>
      <c r="C24" s="48"/>
      <c r="D24" s="48"/>
      <c r="E24" s="48"/>
      <c r="F24" s="48"/>
      <c r="G24" s="48"/>
      <c r="H24" s="48"/>
      <c r="N24" s="1">
        <v>2006</v>
      </c>
      <c r="O24" s="17">
        <v>1248</v>
      </c>
      <c r="P24" s="17">
        <v>620962</v>
      </c>
    </row>
    <row r="25" spans="1:16" x14ac:dyDescent="0.2">
      <c r="I25" s="26"/>
      <c r="J25" s="26"/>
      <c r="K25" s="26"/>
      <c r="L25" s="26" t="s">
        <v>11</v>
      </c>
      <c r="N25" s="1">
        <v>2007</v>
      </c>
      <c r="O25" s="17">
        <v>1123</v>
      </c>
      <c r="P25" s="17">
        <v>468900</v>
      </c>
    </row>
    <row r="26" spans="1:16" x14ac:dyDescent="0.2">
      <c r="A26" s="6"/>
      <c r="B26" s="10" t="s">
        <v>1</v>
      </c>
      <c r="C26" s="11">
        <f>C11</f>
        <v>2007</v>
      </c>
      <c r="D26" s="11">
        <f>D11</f>
        <v>2008</v>
      </c>
      <c r="E26" s="11">
        <f>E11</f>
        <v>2009</v>
      </c>
      <c r="F26" s="11">
        <f>F11</f>
        <v>2010</v>
      </c>
      <c r="G26" s="12">
        <v>2011</v>
      </c>
      <c r="H26" s="12">
        <v>2012</v>
      </c>
      <c r="I26" s="12">
        <v>2013</v>
      </c>
      <c r="J26" s="12">
        <v>2014</v>
      </c>
      <c r="K26" s="12">
        <v>2015</v>
      </c>
      <c r="L26" s="12">
        <v>2016</v>
      </c>
      <c r="N26" s="1" t="s">
        <v>27</v>
      </c>
      <c r="O26" s="1" t="s">
        <v>7</v>
      </c>
      <c r="P26" s="1" t="s">
        <v>28</v>
      </c>
    </row>
    <row r="27" spans="1:16" x14ac:dyDescent="0.2">
      <c r="A27" s="6"/>
      <c r="B27" s="13"/>
      <c r="C27" s="14"/>
      <c r="D27" s="14"/>
      <c r="E27" s="14"/>
      <c r="F27" s="14"/>
      <c r="N27" s="1">
        <v>2008</v>
      </c>
      <c r="O27" s="17">
        <v>1168</v>
      </c>
      <c r="P27" s="17">
        <v>480855</v>
      </c>
    </row>
    <row r="28" spans="1:16" x14ac:dyDescent="0.2">
      <c r="A28" s="6"/>
      <c r="B28" s="6" t="s">
        <v>2</v>
      </c>
      <c r="C28" s="24">
        <f t="shared" ref="C28:H28" si="1">SUM(C30:C36)</f>
        <v>468900</v>
      </c>
      <c r="D28" s="24">
        <f t="shared" si="1"/>
        <v>480854.83715000004</v>
      </c>
      <c r="E28" s="24">
        <f t="shared" si="1"/>
        <v>421425.29077000002</v>
      </c>
      <c r="F28" s="24">
        <f t="shared" si="1"/>
        <v>311655.92437999998</v>
      </c>
      <c r="G28" s="24">
        <f t="shared" si="1"/>
        <v>241754.34123000002</v>
      </c>
      <c r="H28" s="24">
        <f t="shared" si="1"/>
        <v>152150</v>
      </c>
      <c r="I28" s="24">
        <f>SUM(I30:I36)</f>
        <v>453827.57527999999</v>
      </c>
      <c r="J28" s="24">
        <f>SUM(J30:J36)</f>
        <v>406181.24825000006</v>
      </c>
      <c r="K28" s="24">
        <f>SUM(K30:K36)</f>
        <v>452705.25</v>
      </c>
      <c r="L28" s="24">
        <f>SUM(L30:L36)</f>
        <v>406719</v>
      </c>
      <c r="N28" s="1">
        <v>2009</v>
      </c>
      <c r="O28" s="17">
        <v>1122</v>
      </c>
      <c r="P28" s="27">
        <v>421425</v>
      </c>
    </row>
    <row r="29" spans="1:16" ht="12.75" customHeight="1" x14ac:dyDescent="0.2">
      <c r="C29" s="17"/>
      <c r="D29" s="17"/>
      <c r="E29" s="17"/>
      <c r="F29" s="17"/>
      <c r="G29" s="17"/>
      <c r="H29" s="17"/>
      <c r="I29" s="17"/>
      <c r="N29" s="1">
        <v>2010</v>
      </c>
      <c r="O29" s="17">
        <f>F13</f>
        <v>962</v>
      </c>
      <c r="P29" s="27">
        <f>F28</f>
        <v>311655.92437999998</v>
      </c>
    </row>
    <row r="30" spans="1:16" ht="13.5" customHeight="1" x14ac:dyDescent="0.2">
      <c r="B30" s="1" t="s">
        <v>31</v>
      </c>
      <c r="C30" s="17">
        <v>131300</v>
      </c>
      <c r="D30" s="17">
        <v>110332.85427</v>
      </c>
      <c r="E30" s="17">
        <f>121986466.53/1000</f>
        <v>121986.46653000001</v>
      </c>
      <c r="F30" s="17">
        <v>93902.210429999992</v>
      </c>
      <c r="G30" s="17">
        <v>116482.7004</v>
      </c>
      <c r="H30" s="17">
        <v>81874</v>
      </c>
      <c r="I30" s="17">
        <v>94954.696500000005</v>
      </c>
      <c r="J30" s="17">
        <f>122.0527588*1000</f>
        <v>122052.75880000001</v>
      </c>
      <c r="K30" s="17">
        <f>112.1873*1000</f>
        <v>112187.29999999999</v>
      </c>
      <c r="L30" s="17">
        <v>106373</v>
      </c>
      <c r="N30" s="1">
        <v>2011</v>
      </c>
      <c r="O30" s="17">
        <f>G13</f>
        <v>939</v>
      </c>
      <c r="P30" s="28">
        <f>G28</f>
        <v>241754.34123000002</v>
      </c>
    </row>
    <row r="31" spans="1:16" x14ac:dyDescent="0.2">
      <c r="B31" s="1" t="s">
        <v>12</v>
      </c>
      <c r="C31" s="17">
        <v>88900</v>
      </c>
      <c r="D31" s="17">
        <v>141495.97148000001</v>
      </c>
      <c r="E31" s="17">
        <f>170262461.49/1000</f>
        <v>170262.46149000002</v>
      </c>
      <c r="F31" s="17">
        <v>35864.211699999993</v>
      </c>
      <c r="G31" s="17">
        <v>27534.59548</v>
      </c>
      <c r="H31" s="17">
        <v>17296</v>
      </c>
      <c r="I31" s="17">
        <v>47700.928</v>
      </c>
      <c r="J31" s="17">
        <f>132.5098568*1000</f>
        <v>132509.85680000001</v>
      </c>
      <c r="K31" s="17">
        <f>152.674*1000</f>
        <v>152674</v>
      </c>
      <c r="L31" s="17">
        <v>71476</v>
      </c>
      <c r="N31" s="1">
        <v>2012</v>
      </c>
      <c r="O31" s="17">
        <f>H13</f>
        <v>990</v>
      </c>
      <c r="P31" s="28">
        <f>H28</f>
        <v>152150</v>
      </c>
    </row>
    <row r="32" spans="1:16" x14ac:dyDescent="0.2">
      <c r="B32" s="1" t="s">
        <v>4</v>
      </c>
      <c r="C32" s="17">
        <v>71700</v>
      </c>
      <c r="D32" s="17">
        <v>125435.19600000001</v>
      </c>
      <c r="E32" s="17">
        <f>29036772.86/1000</f>
        <v>29036.772860000001</v>
      </c>
      <c r="F32" s="17">
        <v>92482.837399999989</v>
      </c>
      <c r="G32" s="17">
        <v>25755.422999999999</v>
      </c>
      <c r="H32" s="17">
        <v>11665</v>
      </c>
      <c r="I32" s="17">
        <v>118645.60950000001</v>
      </c>
      <c r="J32" s="17">
        <f>8.5997774*1000</f>
        <v>8599.7774000000009</v>
      </c>
      <c r="K32" s="17">
        <f>37.6417*1000</f>
        <v>37641.699999999997</v>
      </c>
      <c r="L32" s="17">
        <v>152789</v>
      </c>
    </row>
    <row r="33" spans="1:20" x14ac:dyDescent="0.2">
      <c r="B33" s="1" t="s">
        <v>5</v>
      </c>
      <c r="C33" s="17">
        <v>8400</v>
      </c>
      <c r="D33" s="17">
        <v>11123.412</v>
      </c>
      <c r="E33" s="17">
        <f>2555800/1000</f>
        <v>2555.8000000000002</v>
      </c>
      <c r="F33" s="17">
        <v>970</v>
      </c>
      <c r="G33" s="17">
        <v>16553</v>
      </c>
      <c r="H33" s="17">
        <v>8060</v>
      </c>
      <c r="I33" s="17">
        <v>5174.2719999999999</v>
      </c>
      <c r="J33" s="17">
        <f>17.005*1000</f>
        <v>17005</v>
      </c>
      <c r="K33" s="17">
        <f>48.54648*1000</f>
        <v>48546.48</v>
      </c>
      <c r="L33" s="17">
        <v>20174</v>
      </c>
    </row>
    <row r="34" spans="1:20" x14ac:dyDescent="0.2">
      <c r="B34" s="1" t="s">
        <v>6</v>
      </c>
      <c r="C34" s="17">
        <v>55000</v>
      </c>
      <c r="D34" s="20">
        <v>0</v>
      </c>
      <c r="E34" s="20">
        <v>0</v>
      </c>
      <c r="F34" s="20">
        <v>0</v>
      </c>
      <c r="G34" s="29">
        <v>0</v>
      </c>
      <c r="H34" s="29">
        <v>0</v>
      </c>
      <c r="I34" s="17">
        <v>143035</v>
      </c>
      <c r="J34" s="17">
        <f>4.64*1000</f>
        <v>4640</v>
      </c>
      <c r="K34" s="17">
        <f>0.06*1000</f>
        <v>60</v>
      </c>
      <c r="L34" s="17">
        <v>1852</v>
      </c>
    </row>
    <row r="35" spans="1:20" x14ac:dyDescent="0.2">
      <c r="B35" s="1" t="s">
        <v>9</v>
      </c>
      <c r="C35" s="17">
        <v>54500</v>
      </c>
      <c r="D35" s="17">
        <v>18470</v>
      </c>
      <c r="E35" s="17">
        <f>95000/1000</f>
        <v>95</v>
      </c>
      <c r="F35" s="17">
        <v>3641.1</v>
      </c>
      <c r="G35" s="17">
        <v>15135.5</v>
      </c>
      <c r="H35" s="17">
        <v>5193</v>
      </c>
      <c r="I35" s="17">
        <v>4418.5</v>
      </c>
      <c r="J35" s="17">
        <f>3.342*1000</f>
        <v>3342</v>
      </c>
      <c r="K35" s="17">
        <f>50.06493*1000</f>
        <v>50064.93</v>
      </c>
      <c r="L35" s="17">
        <v>14227</v>
      </c>
    </row>
    <row r="36" spans="1:20" x14ac:dyDescent="0.2">
      <c r="B36" s="22" t="s">
        <v>10</v>
      </c>
      <c r="C36" s="23">
        <v>59100</v>
      </c>
      <c r="D36" s="23">
        <v>73997.40340000001</v>
      </c>
      <c r="E36" s="23">
        <f>97488789.89/1000</f>
        <v>97488.78989</v>
      </c>
      <c r="F36" s="23">
        <v>84795.56485000001</v>
      </c>
      <c r="G36" s="23">
        <v>40293.122350000012</v>
      </c>
      <c r="H36" s="23">
        <v>28062</v>
      </c>
      <c r="I36" s="23">
        <v>39898.569280000003</v>
      </c>
      <c r="J36" s="23">
        <f>118.03185525*1000</f>
        <v>118031.85525000001</v>
      </c>
      <c r="K36" s="23">
        <f>51.53084*1000</f>
        <v>51530.84</v>
      </c>
      <c r="L36" s="23">
        <v>39828</v>
      </c>
    </row>
    <row r="37" spans="1:20" x14ac:dyDescent="0.2">
      <c r="F37" s="30"/>
      <c r="G37" s="30"/>
    </row>
    <row r="38" spans="1:20" x14ac:dyDescent="0.2">
      <c r="A38" s="31"/>
      <c r="B38" s="18" t="s">
        <v>14</v>
      </c>
      <c r="G38" s="30"/>
      <c r="K38" s="30"/>
      <c r="L38" s="30"/>
    </row>
    <row r="40" spans="1:20" x14ac:dyDescent="0.2">
      <c r="B40" s="18"/>
      <c r="O40" s="1" t="s">
        <v>13</v>
      </c>
    </row>
    <row r="44" spans="1:20" x14ac:dyDescent="0.2">
      <c r="H44" s="32"/>
    </row>
    <row r="45" spans="1:20" x14ac:dyDescent="0.2">
      <c r="N45" s="32"/>
      <c r="O45" s="32"/>
      <c r="P45" s="32"/>
    </row>
    <row r="46" spans="1:20" x14ac:dyDescent="0.2">
      <c r="H46" s="17"/>
      <c r="I46" s="32"/>
      <c r="J46" s="32"/>
      <c r="K46" s="32"/>
      <c r="L46" s="32"/>
      <c r="M46" s="32"/>
      <c r="Q46" s="32"/>
      <c r="R46" s="32"/>
      <c r="S46" s="32"/>
      <c r="T46" s="9"/>
    </row>
    <row r="47" spans="1:20" x14ac:dyDescent="0.2">
      <c r="H47" s="17"/>
      <c r="N47" s="17"/>
      <c r="O47" s="17"/>
      <c r="P47" s="17"/>
    </row>
    <row r="48" spans="1:20" x14ac:dyDescent="0.2"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x14ac:dyDescent="0.2"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x14ac:dyDescent="0.2"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x14ac:dyDescent="0.2"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x14ac:dyDescent="0.2"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x14ac:dyDescent="0.2"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x14ac:dyDescent="0.2"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x14ac:dyDescent="0.2">
      <c r="B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9" x14ac:dyDescent="0.2">
      <c r="A56" s="35"/>
      <c r="B56" s="35"/>
      <c r="H56" s="30"/>
      <c r="I56" s="36"/>
      <c r="N56" s="17"/>
      <c r="O56" s="17"/>
      <c r="P56" s="17"/>
      <c r="Q56" s="17"/>
      <c r="R56" s="37"/>
    </row>
    <row r="57" spans="1:19" ht="15" x14ac:dyDescent="0.25">
      <c r="A57" s="44"/>
      <c r="B57" s="44"/>
      <c r="C57" s="44"/>
      <c r="D57" s="44"/>
      <c r="E57" s="44"/>
      <c r="F57" s="44"/>
      <c r="G57" s="44"/>
      <c r="H57" s="44"/>
      <c r="I57" s="36"/>
      <c r="N57" s="17"/>
      <c r="O57" s="17"/>
      <c r="P57" s="17"/>
      <c r="Q57" s="17"/>
      <c r="R57" s="37"/>
    </row>
    <row r="58" spans="1:19" ht="9" customHeight="1" x14ac:dyDescent="0.2">
      <c r="A58" s="39"/>
      <c r="B58" s="39"/>
      <c r="H58" s="30"/>
      <c r="I58" s="36"/>
      <c r="N58" s="17"/>
      <c r="O58" s="17"/>
      <c r="P58" s="17"/>
      <c r="Q58" s="17"/>
      <c r="R58" s="37"/>
    </row>
    <row r="59" spans="1:19" x14ac:dyDescent="0.2">
      <c r="H59" s="30"/>
      <c r="I59" s="36"/>
      <c r="N59" s="17"/>
      <c r="O59" s="17"/>
      <c r="P59" s="17"/>
      <c r="Q59" s="17"/>
      <c r="R59" s="37"/>
    </row>
    <row r="60" spans="1:19" x14ac:dyDescent="0.2">
      <c r="H60" s="30"/>
      <c r="I60" s="36"/>
      <c r="N60" s="17"/>
      <c r="O60" s="17"/>
      <c r="P60" s="17"/>
      <c r="Q60" s="17"/>
      <c r="R60" s="37"/>
    </row>
    <row r="61" spans="1:19" x14ac:dyDescent="0.2">
      <c r="H61" s="30"/>
      <c r="I61" s="36"/>
      <c r="N61" s="17"/>
      <c r="O61" s="17"/>
      <c r="P61" s="17"/>
      <c r="Q61" s="17"/>
      <c r="R61" s="37"/>
    </row>
    <row r="62" spans="1:19" x14ac:dyDescent="0.2">
      <c r="H62" s="30"/>
      <c r="I62" s="36"/>
      <c r="N62" s="40"/>
      <c r="O62" s="17"/>
      <c r="P62" s="17"/>
      <c r="Q62" s="17"/>
      <c r="R62" s="37"/>
    </row>
    <row r="63" spans="1:19" x14ac:dyDescent="0.2">
      <c r="Q63" s="17"/>
    </row>
  </sheetData>
  <mergeCells count="2">
    <mergeCell ref="C8:L8"/>
    <mergeCell ref="C23:L23"/>
  </mergeCells>
  <pageMargins left="0.7" right="0.7" top="0.75" bottom="0.75" header="0.3" footer="0.3"/>
  <pageSetup scale="63" fitToWidth="0" fitToHeight="0" orientation="portrait" r:id="rId1"/>
  <colBreaks count="1" manualBreakCount="1">
    <brk id="12" max="56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47625</xdr:rowOff>
              </from>
              <to>
                <xdr:col>1</xdr:col>
                <xdr:colOff>600075</xdr:colOff>
                <xdr:row>5</xdr:row>
                <xdr:rowOff>66675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3"/>
  <sheetViews>
    <sheetView zoomScaleNormal="100" zoomScaleSheetLayoutView="100" workbookViewId="0">
      <selection activeCell="E46" sqref="E46"/>
    </sheetView>
  </sheetViews>
  <sheetFormatPr defaultColWidth="12.28515625" defaultRowHeight="12.75" x14ac:dyDescent="0.2"/>
  <cols>
    <col min="1" max="1" width="4.140625" style="1" customWidth="1"/>
    <col min="2" max="2" width="4.42578125" style="1" customWidth="1"/>
    <col min="3" max="3" width="23.140625" style="1" customWidth="1"/>
    <col min="4" max="6" width="12.28515625" style="1" customWidth="1"/>
    <col min="7" max="8" width="8.5703125" style="1" customWidth="1"/>
    <col min="9" max="9" width="7.85546875" style="1" customWidth="1"/>
    <col min="10" max="12" width="8.5703125" style="1" customWidth="1"/>
    <col min="13" max="13" width="10.140625" style="1" customWidth="1"/>
    <col min="14" max="14" width="12.28515625" style="1"/>
    <col min="15" max="18" width="0" style="1" hidden="1" customWidth="1"/>
    <col min="19" max="261" width="12.28515625" style="1"/>
    <col min="262" max="262" width="4.42578125" style="1" customWidth="1"/>
    <col min="263" max="263" width="23.140625" style="1" customWidth="1"/>
    <col min="264" max="268" width="12.28515625" style="1" customWidth="1"/>
    <col min="269" max="269" width="4.42578125" style="1" customWidth="1"/>
    <col min="270" max="517" width="12.28515625" style="1"/>
    <col min="518" max="518" width="4.42578125" style="1" customWidth="1"/>
    <col min="519" max="519" width="23.140625" style="1" customWidth="1"/>
    <col min="520" max="524" width="12.28515625" style="1" customWidth="1"/>
    <col min="525" max="525" width="4.42578125" style="1" customWidth="1"/>
    <col min="526" max="773" width="12.28515625" style="1"/>
    <col min="774" max="774" width="4.42578125" style="1" customWidth="1"/>
    <col min="775" max="775" width="23.140625" style="1" customWidth="1"/>
    <col min="776" max="780" width="12.28515625" style="1" customWidth="1"/>
    <col min="781" max="781" width="4.42578125" style="1" customWidth="1"/>
    <col min="782" max="1029" width="12.28515625" style="1"/>
    <col min="1030" max="1030" width="4.42578125" style="1" customWidth="1"/>
    <col min="1031" max="1031" width="23.140625" style="1" customWidth="1"/>
    <col min="1032" max="1036" width="12.28515625" style="1" customWidth="1"/>
    <col min="1037" max="1037" width="4.42578125" style="1" customWidth="1"/>
    <col min="1038" max="1285" width="12.28515625" style="1"/>
    <col min="1286" max="1286" width="4.42578125" style="1" customWidth="1"/>
    <col min="1287" max="1287" width="23.140625" style="1" customWidth="1"/>
    <col min="1288" max="1292" width="12.28515625" style="1" customWidth="1"/>
    <col min="1293" max="1293" width="4.42578125" style="1" customWidth="1"/>
    <col min="1294" max="1541" width="12.28515625" style="1"/>
    <col min="1542" max="1542" width="4.42578125" style="1" customWidth="1"/>
    <col min="1543" max="1543" width="23.140625" style="1" customWidth="1"/>
    <col min="1544" max="1548" width="12.28515625" style="1" customWidth="1"/>
    <col min="1549" max="1549" width="4.42578125" style="1" customWidth="1"/>
    <col min="1550" max="1797" width="12.28515625" style="1"/>
    <col min="1798" max="1798" width="4.42578125" style="1" customWidth="1"/>
    <col min="1799" max="1799" width="23.140625" style="1" customWidth="1"/>
    <col min="1800" max="1804" width="12.28515625" style="1" customWidth="1"/>
    <col min="1805" max="1805" width="4.42578125" style="1" customWidth="1"/>
    <col min="1806" max="2053" width="12.28515625" style="1"/>
    <col min="2054" max="2054" width="4.42578125" style="1" customWidth="1"/>
    <col min="2055" max="2055" width="23.140625" style="1" customWidth="1"/>
    <col min="2056" max="2060" width="12.28515625" style="1" customWidth="1"/>
    <col min="2061" max="2061" width="4.42578125" style="1" customWidth="1"/>
    <col min="2062" max="2309" width="12.28515625" style="1"/>
    <col min="2310" max="2310" width="4.42578125" style="1" customWidth="1"/>
    <col min="2311" max="2311" width="23.140625" style="1" customWidth="1"/>
    <col min="2312" max="2316" width="12.28515625" style="1" customWidth="1"/>
    <col min="2317" max="2317" width="4.42578125" style="1" customWidth="1"/>
    <col min="2318" max="2565" width="12.28515625" style="1"/>
    <col min="2566" max="2566" width="4.42578125" style="1" customWidth="1"/>
    <col min="2567" max="2567" width="23.140625" style="1" customWidth="1"/>
    <col min="2568" max="2572" width="12.28515625" style="1" customWidth="1"/>
    <col min="2573" max="2573" width="4.42578125" style="1" customWidth="1"/>
    <col min="2574" max="2821" width="12.28515625" style="1"/>
    <col min="2822" max="2822" width="4.42578125" style="1" customWidth="1"/>
    <col min="2823" max="2823" width="23.140625" style="1" customWidth="1"/>
    <col min="2824" max="2828" width="12.28515625" style="1" customWidth="1"/>
    <col min="2829" max="2829" width="4.42578125" style="1" customWidth="1"/>
    <col min="2830" max="3077" width="12.28515625" style="1"/>
    <col min="3078" max="3078" width="4.42578125" style="1" customWidth="1"/>
    <col min="3079" max="3079" width="23.140625" style="1" customWidth="1"/>
    <col min="3080" max="3084" width="12.28515625" style="1" customWidth="1"/>
    <col min="3085" max="3085" width="4.42578125" style="1" customWidth="1"/>
    <col min="3086" max="3333" width="12.28515625" style="1"/>
    <col min="3334" max="3334" width="4.42578125" style="1" customWidth="1"/>
    <col min="3335" max="3335" width="23.140625" style="1" customWidth="1"/>
    <col min="3336" max="3340" width="12.28515625" style="1" customWidth="1"/>
    <col min="3341" max="3341" width="4.42578125" style="1" customWidth="1"/>
    <col min="3342" max="3589" width="12.28515625" style="1"/>
    <col min="3590" max="3590" width="4.42578125" style="1" customWidth="1"/>
    <col min="3591" max="3591" width="23.140625" style="1" customWidth="1"/>
    <col min="3592" max="3596" width="12.28515625" style="1" customWidth="1"/>
    <col min="3597" max="3597" width="4.42578125" style="1" customWidth="1"/>
    <col min="3598" max="3845" width="12.28515625" style="1"/>
    <col min="3846" max="3846" width="4.42578125" style="1" customWidth="1"/>
    <col min="3847" max="3847" width="23.140625" style="1" customWidth="1"/>
    <col min="3848" max="3852" width="12.28515625" style="1" customWidth="1"/>
    <col min="3853" max="3853" width="4.42578125" style="1" customWidth="1"/>
    <col min="3854" max="4101" width="12.28515625" style="1"/>
    <col min="4102" max="4102" width="4.42578125" style="1" customWidth="1"/>
    <col min="4103" max="4103" width="23.140625" style="1" customWidth="1"/>
    <col min="4104" max="4108" width="12.28515625" style="1" customWidth="1"/>
    <col min="4109" max="4109" width="4.42578125" style="1" customWidth="1"/>
    <col min="4110" max="4357" width="12.28515625" style="1"/>
    <col min="4358" max="4358" width="4.42578125" style="1" customWidth="1"/>
    <col min="4359" max="4359" width="23.140625" style="1" customWidth="1"/>
    <col min="4360" max="4364" width="12.28515625" style="1" customWidth="1"/>
    <col min="4365" max="4365" width="4.42578125" style="1" customWidth="1"/>
    <col min="4366" max="4613" width="12.28515625" style="1"/>
    <col min="4614" max="4614" width="4.42578125" style="1" customWidth="1"/>
    <col min="4615" max="4615" width="23.140625" style="1" customWidth="1"/>
    <col min="4616" max="4620" width="12.28515625" style="1" customWidth="1"/>
    <col min="4621" max="4621" width="4.42578125" style="1" customWidth="1"/>
    <col min="4622" max="4869" width="12.28515625" style="1"/>
    <col min="4870" max="4870" width="4.42578125" style="1" customWidth="1"/>
    <col min="4871" max="4871" width="23.140625" style="1" customWidth="1"/>
    <col min="4872" max="4876" width="12.28515625" style="1" customWidth="1"/>
    <col min="4877" max="4877" width="4.42578125" style="1" customWidth="1"/>
    <col min="4878" max="5125" width="12.28515625" style="1"/>
    <col min="5126" max="5126" width="4.42578125" style="1" customWidth="1"/>
    <col min="5127" max="5127" width="23.140625" style="1" customWidth="1"/>
    <col min="5128" max="5132" width="12.28515625" style="1" customWidth="1"/>
    <col min="5133" max="5133" width="4.42578125" style="1" customWidth="1"/>
    <col min="5134" max="5381" width="12.28515625" style="1"/>
    <col min="5382" max="5382" width="4.42578125" style="1" customWidth="1"/>
    <col min="5383" max="5383" width="23.140625" style="1" customWidth="1"/>
    <col min="5384" max="5388" width="12.28515625" style="1" customWidth="1"/>
    <col min="5389" max="5389" width="4.42578125" style="1" customWidth="1"/>
    <col min="5390" max="5637" width="12.28515625" style="1"/>
    <col min="5638" max="5638" width="4.42578125" style="1" customWidth="1"/>
    <col min="5639" max="5639" width="23.140625" style="1" customWidth="1"/>
    <col min="5640" max="5644" width="12.28515625" style="1" customWidth="1"/>
    <col min="5645" max="5645" width="4.42578125" style="1" customWidth="1"/>
    <col min="5646" max="5893" width="12.28515625" style="1"/>
    <col min="5894" max="5894" width="4.42578125" style="1" customWidth="1"/>
    <col min="5895" max="5895" width="23.140625" style="1" customWidth="1"/>
    <col min="5896" max="5900" width="12.28515625" style="1" customWidth="1"/>
    <col min="5901" max="5901" width="4.42578125" style="1" customWidth="1"/>
    <col min="5902" max="6149" width="12.28515625" style="1"/>
    <col min="6150" max="6150" width="4.42578125" style="1" customWidth="1"/>
    <col min="6151" max="6151" width="23.140625" style="1" customWidth="1"/>
    <col min="6152" max="6156" width="12.28515625" style="1" customWidth="1"/>
    <col min="6157" max="6157" width="4.42578125" style="1" customWidth="1"/>
    <col min="6158" max="6405" width="12.28515625" style="1"/>
    <col min="6406" max="6406" width="4.42578125" style="1" customWidth="1"/>
    <col min="6407" max="6407" width="23.140625" style="1" customWidth="1"/>
    <col min="6408" max="6412" width="12.28515625" style="1" customWidth="1"/>
    <col min="6413" max="6413" width="4.42578125" style="1" customWidth="1"/>
    <col min="6414" max="6661" width="12.28515625" style="1"/>
    <col min="6662" max="6662" width="4.42578125" style="1" customWidth="1"/>
    <col min="6663" max="6663" width="23.140625" style="1" customWidth="1"/>
    <col min="6664" max="6668" width="12.28515625" style="1" customWidth="1"/>
    <col min="6669" max="6669" width="4.42578125" style="1" customWidth="1"/>
    <col min="6670" max="6917" width="12.28515625" style="1"/>
    <col min="6918" max="6918" width="4.42578125" style="1" customWidth="1"/>
    <col min="6919" max="6919" width="23.140625" style="1" customWidth="1"/>
    <col min="6920" max="6924" width="12.28515625" style="1" customWidth="1"/>
    <col min="6925" max="6925" width="4.42578125" style="1" customWidth="1"/>
    <col min="6926" max="7173" width="12.28515625" style="1"/>
    <col min="7174" max="7174" width="4.42578125" style="1" customWidth="1"/>
    <col min="7175" max="7175" width="23.140625" style="1" customWidth="1"/>
    <col min="7176" max="7180" width="12.28515625" style="1" customWidth="1"/>
    <col min="7181" max="7181" width="4.42578125" style="1" customWidth="1"/>
    <col min="7182" max="7429" width="12.28515625" style="1"/>
    <col min="7430" max="7430" width="4.42578125" style="1" customWidth="1"/>
    <col min="7431" max="7431" width="23.140625" style="1" customWidth="1"/>
    <col min="7432" max="7436" width="12.28515625" style="1" customWidth="1"/>
    <col min="7437" max="7437" width="4.42578125" style="1" customWidth="1"/>
    <col min="7438" max="7685" width="12.28515625" style="1"/>
    <col min="7686" max="7686" width="4.42578125" style="1" customWidth="1"/>
    <col min="7687" max="7687" width="23.140625" style="1" customWidth="1"/>
    <col min="7688" max="7692" width="12.28515625" style="1" customWidth="1"/>
    <col min="7693" max="7693" width="4.42578125" style="1" customWidth="1"/>
    <col min="7694" max="7941" width="12.28515625" style="1"/>
    <col min="7942" max="7942" width="4.42578125" style="1" customWidth="1"/>
    <col min="7943" max="7943" width="23.140625" style="1" customWidth="1"/>
    <col min="7944" max="7948" width="12.28515625" style="1" customWidth="1"/>
    <col min="7949" max="7949" width="4.42578125" style="1" customWidth="1"/>
    <col min="7950" max="8197" width="12.28515625" style="1"/>
    <col min="8198" max="8198" width="4.42578125" style="1" customWidth="1"/>
    <col min="8199" max="8199" width="23.140625" style="1" customWidth="1"/>
    <col min="8200" max="8204" width="12.28515625" style="1" customWidth="1"/>
    <col min="8205" max="8205" width="4.42578125" style="1" customWidth="1"/>
    <col min="8206" max="8453" width="12.28515625" style="1"/>
    <col min="8454" max="8454" width="4.42578125" style="1" customWidth="1"/>
    <col min="8455" max="8455" width="23.140625" style="1" customWidth="1"/>
    <col min="8456" max="8460" width="12.28515625" style="1" customWidth="1"/>
    <col min="8461" max="8461" width="4.42578125" style="1" customWidth="1"/>
    <col min="8462" max="8709" width="12.28515625" style="1"/>
    <col min="8710" max="8710" width="4.42578125" style="1" customWidth="1"/>
    <col min="8711" max="8711" width="23.140625" style="1" customWidth="1"/>
    <col min="8712" max="8716" width="12.28515625" style="1" customWidth="1"/>
    <col min="8717" max="8717" width="4.42578125" style="1" customWidth="1"/>
    <col min="8718" max="8965" width="12.28515625" style="1"/>
    <col min="8966" max="8966" width="4.42578125" style="1" customWidth="1"/>
    <col min="8967" max="8967" width="23.140625" style="1" customWidth="1"/>
    <col min="8968" max="8972" width="12.28515625" style="1" customWidth="1"/>
    <col min="8973" max="8973" width="4.42578125" style="1" customWidth="1"/>
    <col min="8974" max="9221" width="12.28515625" style="1"/>
    <col min="9222" max="9222" width="4.42578125" style="1" customWidth="1"/>
    <col min="9223" max="9223" width="23.140625" style="1" customWidth="1"/>
    <col min="9224" max="9228" width="12.28515625" style="1" customWidth="1"/>
    <col min="9229" max="9229" width="4.42578125" style="1" customWidth="1"/>
    <col min="9230" max="9477" width="12.28515625" style="1"/>
    <col min="9478" max="9478" width="4.42578125" style="1" customWidth="1"/>
    <col min="9479" max="9479" width="23.140625" style="1" customWidth="1"/>
    <col min="9480" max="9484" width="12.28515625" style="1" customWidth="1"/>
    <col min="9485" max="9485" width="4.42578125" style="1" customWidth="1"/>
    <col min="9486" max="9733" width="12.28515625" style="1"/>
    <col min="9734" max="9734" width="4.42578125" style="1" customWidth="1"/>
    <col min="9735" max="9735" width="23.140625" style="1" customWidth="1"/>
    <col min="9736" max="9740" width="12.28515625" style="1" customWidth="1"/>
    <col min="9741" max="9741" width="4.42578125" style="1" customWidth="1"/>
    <col min="9742" max="9989" width="12.28515625" style="1"/>
    <col min="9990" max="9990" width="4.42578125" style="1" customWidth="1"/>
    <col min="9991" max="9991" width="23.140625" style="1" customWidth="1"/>
    <col min="9992" max="9996" width="12.28515625" style="1" customWidth="1"/>
    <col min="9997" max="9997" width="4.42578125" style="1" customWidth="1"/>
    <col min="9998" max="10245" width="12.28515625" style="1"/>
    <col min="10246" max="10246" width="4.42578125" style="1" customWidth="1"/>
    <col min="10247" max="10247" width="23.140625" style="1" customWidth="1"/>
    <col min="10248" max="10252" width="12.28515625" style="1" customWidth="1"/>
    <col min="10253" max="10253" width="4.42578125" style="1" customWidth="1"/>
    <col min="10254" max="10501" width="12.28515625" style="1"/>
    <col min="10502" max="10502" width="4.42578125" style="1" customWidth="1"/>
    <col min="10503" max="10503" width="23.140625" style="1" customWidth="1"/>
    <col min="10504" max="10508" width="12.28515625" style="1" customWidth="1"/>
    <col min="10509" max="10509" width="4.42578125" style="1" customWidth="1"/>
    <col min="10510" max="10757" width="12.28515625" style="1"/>
    <col min="10758" max="10758" width="4.42578125" style="1" customWidth="1"/>
    <col min="10759" max="10759" width="23.140625" style="1" customWidth="1"/>
    <col min="10760" max="10764" width="12.28515625" style="1" customWidth="1"/>
    <col min="10765" max="10765" width="4.42578125" style="1" customWidth="1"/>
    <col min="10766" max="11013" width="12.28515625" style="1"/>
    <col min="11014" max="11014" width="4.42578125" style="1" customWidth="1"/>
    <col min="11015" max="11015" width="23.140625" style="1" customWidth="1"/>
    <col min="11016" max="11020" width="12.28515625" style="1" customWidth="1"/>
    <col min="11021" max="11021" width="4.42578125" style="1" customWidth="1"/>
    <col min="11022" max="11269" width="12.28515625" style="1"/>
    <col min="11270" max="11270" width="4.42578125" style="1" customWidth="1"/>
    <col min="11271" max="11271" width="23.140625" style="1" customWidth="1"/>
    <col min="11272" max="11276" width="12.28515625" style="1" customWidth="1"/>
    <col min="11277" max="11277" width="4.42578125" style="1" customWidth="1"/>
    <col min="11278" max="11525" width="12.28515625" style="1"/>
    <col min="11526" max="11526" width="4.42578125" style="1" customWidth="1"/>
    <col min="11527" max="11527" width="23.140625" style="1" customWidth="1"/>
    <col min="11528" max="11532" width="12.28515625" style="1" customWidth="1"/>
    <col min="11533" max="11533" width="4.42578125" style="1" customWidth="1"/>
    <col min="11534" max="11781" width="12.28515625" style="1"/>
    <col min="11782" max="11782" width="4.42578125" style="1" customWidth="1"/>
    <col min="11783" max="11783" width="23.140625" style="1" customWidth="1"/>
    <col min="11784" max="11788" width="12.28515625" style="1" customWidth="1"/>
    <col min="11789" max="11789" width="4.42578125" style="1" customWidth="1"/>
    <col min="11790" max="12037" width="12.28515625" style="1"/>
    <col min="12038" max="12038" width="4.42578125" style="1" customWidth="1"/>
    <col min="12039" max="12039" width="23.140625" style="1" customWidth="1"/>
    <col min="12040" max="12044" width="12.28515625" style="1" customWidth="1"/>
    <col min="12045" max="12045" width="4.42578125" style="1" customWidth="1"/>
    <col min="12046" max="12293" width="12.28515625" style="1"/>
    <col min="12294" max="12294" width="4.42578125" style="1" customWidth="1"/>
    <col min="12295" max="12295" width="23.140625" style="1" customWidth="1"/>
    <col min="12296" max="12300" width="12.28515625" style="1" customWidth="1"/>
    <col min="12301" max="12301" width="4.42578125" style="1" customWidth="1"/>
    <col min="12302" max="12549" width="12.28515625" style="1"/>
    <col min="12550" max="12550" width="4.42578125" style="1" customWidth="1"/>
    <col min="12551" max="12551" width="23.140625" style="1" customWidth="1"/>
    <col min="12552" max="12556" width="12.28515625" style="1" customWidth="1"/>
    <col min="12557" max="12557" width="4.42578125" style="1" customWidth="1"/>
    <col min="12558" max="12805" width="12.28515625" style="1"/>
    <col min="12806" max="12806" width="4.42578125" style="1" customWidth="1"/>
    <col min="12807" max="12807" width="23.140625" style="1" customWidth="1"/>
    <col min="12808" max="12812" width="12.28515625" style="1" customWidth="1"/>
    <col min="12813" max="12813" width="4.42578125" style="1" customWidth="1"/>
    <col min="12814" max="13061" width="12.28515625" style="1"/>
    <col min="13062" max="13062" width="4.42578125" style="1" customWidth="1"/>
    <col min="13063" max="13063" width="23.140625" style="1" customWidth="1"/>
    <col min="13064" max="13068" width="12.28515625" style="1" customWidth="1"/>
    <col min="13069" max="13069" width="4.42578125" style="1" customWidth="1"/>
    <col min="13070" max="13317" width="12.28515625" style="1"/>
    <col min="13318" max="13318" width="4.42578125" style="1" customWidth="1"/>
    <col min="13319" max="13319" width="23.140625" style="1" customWidth="1"/>
    <col min="13320" max="13324" width="12.28515625" style="1" customWidth="1"/>
    <col min="13325" max="13325" width="4.42578125" style="1" customWidth="1"/>
    <col min="13326" max="13573" width="12.28515625" style="1"/>
    <col min="13574" max="13574" width="4.42578125" style="1" customWidth="1"/>
    <col min="13575" max="13575" width="23.140625" style="1" customWidth="1"/>
    <col min="13576" max="13580" width="12.28515625" style="1" customWidth="1"/>
    <col min="13581" max="13581" width="4.42578125" style="1" customWidth="1"/>
    <col min="13582" max="13829" width="12.28515625" style="1"/>
    <col min="13830" max="13830" width="4.42578125" style="1" customWidth="1"/>
    <col min="13831" max="13831" width="23.140625" style="1" customWidth="1"/>
    <col min="13832" max="13836" width="12.28515625" style="1" customWidth="1"/>
    <col min="13837" max="13837" width="4.42578125" style="1" customWidth="1"/>
    <col min="13838" max="14085" width="12.28515625" style="1"/>
    <col min="14086" max="14086" width="4.42578125" style="1" customWidth="1"/>
    <col min="14087" max="14087" width="23.140625" style="1" customWidth="1"/>
    <col min="14088" max="14092" width="12.28515625" style="1" customWidth="1"/>
    <col min="14093" max="14093" width="4.42578125" style="1" customWidth="1"/>
    <col min="14094" max="14341" width="12.28515625" style="1"/>
    <col min="14342" max="14342" width="4.42578125" style="1" customWidth="1"/>
    <col min="14343" max="14343" width="23.140625" style="1" customWidth="1"/>
    <col min="14344" max="14348" width="12.28515625" style="1" customWidth="1"/>
    <col min="14349" max="14349" width="4.42578125" style="1" customWidth="1"/>
    <col min="14350" max="14597" width="12.28515625" style="1"/>
    <col min="14598" max="14598" width="4.42578125" style="1" customWidth="1"/>
    <col min="14599" max="14599" width="23.140625" style="1" customWidth="1"/>
    <col min="14600" max="14604" width="12.28515625" style="1" customWidth="1"/>
    <col min="14605" max="14605" width="4.42578125" style="1" customWidth="1"/>
    <col min="14606" max="14853" width="12.28515625" style="1"/>
    <col min="14854" max="14854" width="4.42578125" style="1" customWidth="1"/>
    <col min="14855" max="14855" width="23.140625" style="1" customWidth="1"/>
    <col min="14856" max="14860" width="12.28515625" style="1" customWidth="1"/>
    <col min="14861" max="14861" width="4.42578125" style="1" customWidth="1"/>
    <col min="14862" max="15109" width="12.28515625" style="1"/>
    <col min="15110" max="15110" width="4.42578125" style="1" customWidth="1"/>
    <col min="15111" max="15111" width="23.140625" style="1" customWidth="1"/>
    <col min="15112" max="15116" width="12.28515625" style="1" customWidth="1"/>
    <col min="15117" max="15117" width="4.42578125" style="1" customWidth="1"/>
    <col min="15118" max="15365" width="12.28515625" style="1"/>
    <col min="15366" max="15366" width="4.42578125" style="1" customWidth="1"/>
    <col min="15367" max="15367" width="23.140625" style="1" customWidth="1"/>
    <col min="15368" max="15372" width="12.28515625" style="1" customWidth="1"/>
    <col min="15373" max="15373" width="4.42578125" style="1" customWidth="1"/>
    <col min="15374" max="15621" width="12.28515625" style="1"/>
    <col min="15622" max="15622" width="4.42578125" style="1" customWidth="1"/>
    <col min="15623" max="15623" width="23.140625" style="1" customWidth="1"/>
    <col min="15624" max="15628" width="12.28515625" style="1" customWidth="1"/>
    <col min="15629" max="15629" width="4.42578125" style="1" customWidth="1"/>
    <col min="15630" max="15877" width="12.28515625" style="1"/>
    <col min="15878" max="15878" width="4.42578125" style="1" customWidth="1"/>
    <col min="15879" max="15879" width="23.140625" style="1" customWidth="1"/>
    <col min="15880" max="15884" width="12.28515625" style="1" customWidth="1"/>
    <col min="15885" max="15885" width="4.42578125" style="1" customWidth="1"/>
    <col min="15886" max="16133" width="12.28515625" style="1"/>
    <col min="16134" max="16134" width="4.42578125" style="1" customWidth="1"/>
    <col min="16135" max="16135" width="23.140625" style="1" customWidth="1"/>
    <col min="16136" max="16140" width="12.28515625" style="1" customWidth="1"/>
    <col min="16141" max="16141" width="4.42578125" style="1" customWidth="1"/>
    <col min="16142" max="16384" width="12.28515625" style="1"/>
  </cols>
  <sheetData>
    <row r="1" spans="1:48" x14ac:dyDescent="0.2"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</row>
    <row r="4" spans="1:48" x14ac:dyDescent="0.2">
      <c r="D4" s="3"/>
      <c r="E4" s="3"/>
      <c r="F4" s="3"/>
      <c r="G4" s="3"/>
      <c r="H4" s="3"/>
      <c r="I4" s="4"/>
      <c r="J4" s="4"/>
      <c r="K4" s="4"/>
      <c r="L4" s="4"/>
    </row>
    <row r="5" spans="1:48" ht="9" customHeight="1" x14ac:dyDescent="0.2"/>
    <row r="8" spans="1:48" ht="12.75" customHeight="1" x14ac:dyDescent="0.2">
      <c r="C8" s="7"/>
      <c r="D8" s="5" t="s">
        <v>38</v>
      </c>
      <c r="E8" s="5"/>
      <c r="F8" s="5"/>
      <c r="G8" s="5"/>
      <c r="H8" s="5"/>
      <c r="I8" s="5"/>
      <c r="J8" s="5"/>
      <c r="K8" s="5"/>
      <c r="L8" s="5"/>
      <c r="M8" s="5"/>
    </row>
    <row r="9" spans="1:48" ht="12.75" customHeight="1" x14ac:dyDescent="0.2">
      <c r="A9" s="6"/>
      <c r="B9" s="6"/>
      <c r="C9" s="7"/>
      <c r="D9" s="41"/>
      <c r="E9" s="41"/>
      <c r="F9" s="41"/>
      <c r="G9" s="41"/>
      <c r="H9" s="41"/>
      <c r="I9" s="41"/>
      <c r="J9" s="41"/>
      <c r="K9" s="41"/>
      <c r="L9" s="41"/>
    </row>
    <row r="10" spans="1:48" ht="12.75" customHeight="1" x14ac:dyDescent="0.2">
      <c r="A10" s="6"/>
      <c r="B10" s="6"/>
      <c r="C10" s="7"/>
      <c r="D10" s="8"/>
      <c r="E10" s="8"/>
      <c r="F10" s="8"/>
      <c r="G10" s="8"/>
      <c r="H10" s="8"/>
      <c r="I10" s="8"/>
      <c r="J10" s="41"/>
      <c r="K10" s="41"/>
      <c r="L10" s="41"/>
    </row>
    <row r="11" spans="1:48" x14ac:dyDescent="0.2">
      <c r="A11" s="9"/>
      <c r="B11" s="9"/>
      <c r="C11" s="10" t="s">
        <v>1</v>
      </c>
      <c r="D11" s="11">
        <v>2007</v>
      </c>
      <c r="E11" s="11">
        <v>2008</v>
      </c>
      <c r="F11" s="11">
        <v>2009</v>
      </c>
      <c r="G11" s="11">
        <v>2010</v>
      </c>
      <c r="H11" s="12">
        <v>2011</v>
      </c>
      <c r="I11" s="12">
        <v>2012</v>
      </c>
      <c r="J11" s="12">
        <v>2013</v>
      </c>
      <c r="K11" s="12">
        <v>2014</v>
      </c>
      <c r="L11" s="12">
        <v>2015</v>
      </c>
      <c r="M11" s="12">
        <v>2016</v>
      </c>
    </row>
    <row r="12" spans="1:48" x14ac:dyDescent="0.2">
      <c r="A12" s="9"/>
      <c r="B12" s="9"/>
      <c r="C12" s="13"/>
      <c r="D12" s="14"/>
      <c r="E12" s="14"/>
      <c r="F12" s="14"/>
      <c r="G12" s="14"/>
    </row>
    <row r="13" spans="1:48" x14ac:dyDescent="0.2">
      <c r="A13" s="9"/>
      <c r="B13" s="9"/>
      <c r="C13" s="15" t="s">
        <v>2</v>
      </c>
      <c r="D13" s="49">
        <v>104</v>
      </c>
      <c r="E13" s="49">
        <v>109</v>
      </c>
      <c r="F13" s="49">
        <v>103</v>
      </c>
      <c r="G13" s="49">
        <v>114</v>
      </c>
      <c r="H13" s="49">
        <v>102</v>
      </c>
      <c r="I13" s="49">
        <f>SUM(I15:I21)</f>
        <v>90</v>
      </c>
      <c r="J13" s="49">
        <v>92</v>
      </c>
      <c r="K13" s="49">
        <f>SUM(K15:K21)</f>
        <v>59</v>
      </c>
      <c r="L13" s="49">
        <f>SUM(L15:L21)</f>
        <v>63</v>
      </c>
      <c r="M13" s="49">
        <f>SUM(M15:M21)</f>
        <v>62</v>
      </c>
    </row>
    <row r="14" spans="1:48" x14ac:dyDescent="0.2"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48" x14ac:dyDescent="0.2">
      <c r="C15" s="1" t="s">
        <v>31</v>
      </c>
      <c r="D15" s="51">
        <v>35</v>
      </c>
      <c r="E15" s="51">
        <v>40</v>
      </c>
      <c r="F15" s="51">
        <v>34</v>
      </c>
      <c r="G15" s="51">
        <v>27</v>
      </c>
      <c r="H15" s="51">
        <v>35</v>
      </c>
      <c r="I15" s="51">
        <v>21</v>
      </c>
      <c r="J15" s="51">
        <v>29</v>
      </c>
      <c r="K15" s="51">
        <v>22</v>
      </c>
      <c r="L15" s="51">
        <v>10</v>
      </c>
      <c r="M15" s="51">
        <v>12</v>
      </c>
    </row>
    <row r="16" spans="1:48" x14ac:dyDescent="0.2">
      <c r="C16" s="18" t="s">
        <v>12</v>
      </c>
      <c r="D16" s="51">
        <v>6</v>
      </c>
      <c r="E16" s="51">
        <v>5</v>
      </c>
      <c r="F16" s="51">
        <v>2</v>
      </c>
      <c r="G16" s="51">
        <v>2</v>
      </c>
      <c r="H16" s="51">
        <v>0</v>
      </c>
      <c r="I16" s="51">
        <v>0</v>
      </c>
      <c r="J16" s="51">
        <v>1</v>
      </c>
      <c r="K16" s="51">
        <v>0</v>
      </c>
      <c r="L16" s="51">
        <v>0</v>
      </c>
      <c r="M16" s="51">
        <v>1</v>
      </c>
    </row>
    <row r="17" spans="1:18" x14ac:dyDescent="0.2">
      <c r="C17" s="1" t="s">
        <v>4</v>
      </c>
      <c r="D17" s="51">
        <v>5</v>
      </c>
      <c r="E17" s="51">
        <v>5</v>
      </c>
      <c r="F17" s="51">
        <v>2</v>
      </c>
      <c r="G17" s="51">
        <v>5</v>
      </c>
      <c r="H17" s="51">
        <v>2</v>
      </c>
      <c r="I17" s="51">
        <v>5</v>
      </c>
      <c r="J17" s="51">
        <v>2</v>
      </c>
      <c r="K17" s="51">
        <v>6</v>
      </c>
      <c r="L17" s="51">
        <v>9</v>
      </c>
      <c r="M17" s="51">
        <v>11</v>
      </c>
      <c r="O17" s="1">
        <v>1999</v>
      </c>
      <c r="P17" s="17">
        <v>1214</v>
      </c>
      <c r="Q17" s="17">
        <v>393420</v>
      </c>
    </row>
    <row r="18" spans="1:18" x14ac:dyDescent="0.2">
      <c r="C18" s="1" t="s">
        <v>5</v>
      </c>
      <c r="D18" s="51" t="s">
        <v>15</v>
      </c>
      <c r="E18" s="51">
        <v>1</v>
      </c>
      <c r="F18" s="51" t="s">
        <v>15</v>
      </c>
      <c r="G18" s="51">
        <v>1</v>
      </c>
      <c r="H18" s="51">
        <v>1</v>
      </c>
      <c r="I18" s="51">
        <v>1</v>
      </c>
      <c r="J18" s="51">
        <v>1</v>
      </c>
      <c r="K18" s="51">
        <v>0</v>
      </c>
      <c r="L18" s="51">
        <v>0</v>
      </c>
      <c r="M18" s="51">
        <v>1</v>
      </c>
      <c r="P18" s="17"/>
      <c r="Q18" s="17"/>
    </row>
    <row r="19" spans="1:18" x14ac:dyDescent="0.2">
      <c r="C19" s="19" t="s">
        <v>6</v>
      </c>
      <c r="D19" s="51" t="s">
        <v>15</v>
      </c>
      <c r="E19" s="20">
        <v>2</v>
      </c>
      <c r="F19" s="52" t="s">
        <v>15</v>
      </c>
      <c r="G19" s="20" t="s">
        <v>15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O19" s="4"/>
      <c r="P19" s="4" t="s">
        <v>7</v>
      </c>
      <c r="Q19" s="4" t="s">
        <v>8</v>
      </c>
    </row>
    <row r="20" spans="1:18" x14ac:dyDescent="0.2">
      <c r="C20" s="9" t="s">
        <v>9</v>
      </c>
      <c r="D20" s="53">
        <v>9</v>
      </c>
      <c r="E20" s="53">
        <v>3</v>
      </c>
      <c r="F20" s="53">
        <v>3</v>
      </c>
      <c r="G20" s="53">
        <v>8</v>
      </c>
      <c r="H20" s="53">
        <v>2</v>
      </c>
      <c r="I20" s="53">
        <v>7</v>
      </c>
      <c r="J20" s="53">
        <v>3</v>
      </c>
      <c r="K20" s="53">
        <v>1</v>
      </c>
      <c r="L20" s="53">
        <v>0</v>
      </c>
      <c r="M20" s="53">
        <v>2</v>
      </c>
      <c r="O20" s="1">
        <v>2000</v>
      </c>
      <c r="P20" s="17">
        <v>1048</v>
      </c>
      <c r="Q20" s="17">
        <v>310138</v>
      </c>
    </row>
    <row r="21" spans="1:18" x14ac:dyDescent="0.2">
      <c r="C21" s="22" t="s">
        <v>10</v>
      </c>
      <c r="D21" s="54">
        <v>49</v>
      </c>
      <c r="E21" s="54">
        <v>53</v>
      </c>
      <c r="F21" s="54">
        <v>62</v>
      </c>
      <c r="G21" s="54">
        <v>71</v>
      </c>
      <c r="H21" s="54">
        <v>62</v>
      </c>
      <c r="I21" s="54">
        <v>56</v>
      </c>
      <c r="J21" s="54">
        <v>56</v>
      </c>
      <c r="K21" s="54">
        <v>30</v>
      </c>
      <c r="L21" s="54">
        <v>44</v>
      </c>
      <c r="M21" s="54">
        <v>35</v>
      </c>
      <c r="O21" s="1">
        <v>2001</v>
      </c>
      <c r="P21" s="17">
        <v>896</v>
      </c>
      <c r="Q21" s="17">
        <v>149102</v>
      </c>
    </row>
    <row r="22" spans="1:18" s="9" customFormat="1" x14ac:dyDescent="0.2">
      <c r="A22" s="1"/>
      <c r="B22" s="1"/>
      <c r="C22" s="6"/>
      <c r="D22" s="24"/>
      <c r="E22" s="24"/>
      <c r="F22" s="24"/>
      <c r="G22" s="24"/>
      <c r="H22" s="1"/>
      <c r="I22" s="1"/>
      <c r="J22" s="1"/>
      <c r="K22" s="1"/>
      <c r="L22" s="1"/>
      <c r="M22" s="1"/>
      <c r="P22" s="9">
        <v>2004</v>
      </c>
      <c r="Q22" s="21">
        <v>973</v>
      </c>
      <c r="R22" s="21">
        <v>465309</v>
      </c>
    </row>
    <row r="23" spans="1:18" ht="12.75" customHeight="1" x14ac:dyDescent="0.2">
      <c r="A23" s="6"/>
      <c r="B23" s="6"/>
      <c r="C23" s="7"/>
      <c r="D23" s="25" t="s">
        <v>39</v>
      </c>
      <c r="E23" s="25"/>
      <c r="F23" s="25"/>
      <c r="G23" s="25"/>
      <c r="H23" s="25"/>
      <c r="I23" s="25"/>
      <c r="J23" s="25"/>
      <c r="K23" s="25"/>
      <c r="L23" s="25"/>
      <c r="M23" s="25"/>
      <c r="P23" s="1">
        <v>2005</v>
      </c>
      <c r="Q23" s="17">
        <v>1198</v>
      </c>
      <c r="R23" s="17">
        <v>511247</v>
      </c>
    </row>
    <row r="24" spans="1:18" x14ac:dyDescent="0.2">
      <c r="C24" s="7"/>
      <c r="D24" s="48"/>
      <c r="E24" s="48"/>
      <c r="F24" s="48"/>
      <c r="G24" s="48"/>
      <c r="H24" s="48"/>
      <c r="I24" s="48"/>
      <c r="J24" s="48"/>
      <c r="K24" s="48"/>
      <c r="L24" s="48"/>
      <c r="M24" s="48"/>
      <c r="P24" s="1">
        <v>2006</v>
      </c>
      <c r="Q24" s="17">
        <v>1248</v>
      </c>
      <c r="R24" s="17">
        <v>620962</v>
      </c>
    </row>
    <row r="25" spans="1:18" ht="12.75" customHeight="1" x14ac:dyDescent="0.2">
      <c r="J25" s="26"/>
      <c r="K25" s="26"/>
      <c r="L25" s="26"/>
      <c r="M25" s="26" t="s">
        <v>11</v>
      </c>
      <c r="P25" s="1">
        <v>2007</v>
      </c>
      <c r="Q25" s="17">
        <v>1123</v>
      </c>
      <c r="R25" s="17">
        <v>468900</v>
      </c>
    </row>
    <row r="26" spans="1:18" x14ac:dyDescent="0.2">
      <c r="C26" s="10" t="s">
        <v>1</v>
      </c>
      <c r="D26" s="11">
        <f>D11</f>
        <v>2007</v>
      </c>
      <c r="E26" s="11">
        <f>E11</f>
        <v>2008</v>
      </c>
      <c r="F26" s="11">
        <f>F11</f>
        <v>2009</v>
      </c>
      <c r="G26" s="11">
        <f>G11</f>
        <v>2010</v>
      </c>
      <c r="H26" s="12">
        <v>2011</v>
      </c>
      <c r="I26" s="12">
        <v>2012</v>
      </c>
      <c r="J26" s="12">
        <v>2013</v>
      </c>
      <c r="K26" s="12">
        <v>2014</v>
      </c>
      <c r="L26" s="12">
        <v>2015</v>
      </c>
      <c r="M26" s="12">
        <v>2016</v>
      </c>
      <c r="O26" s="1">
        <v>2008</v>
      </c>
      <c r="P26" s="17">
        <v>1168</v>
      </c>
      <c r="Q26" s="17">
        <v>480855</v>
      </c>
    </row>
    <row r="27" spans="1:18" x14ac:dyDescent="0.2">
      <c r="C27" s="13"/>
      <c r="D27" s="14"/>
      <c r="E27" s="14"/>
      <c r="F27" s="14"/>
      <c r="G27" s="14"/>
      <c r="O27" s="1">
        <v>2009</v>
      </c>
      <c r="P27" s="17">
        <v>1122</v>
      </c>
      <c r="Q27" s="27">
        <v>421425</v>
      </c>
    </row>
    <row r="28" spans="1:18" x14ac:dyDescent="0.2">
      <c r="C28" s="6" t="s">
        <v>2</v>
      </c>
      <c r="D28" s="29">
        <v>36190.002999999997</v>
      </c>
      <c r="E28" s="29">
        <v>27904.23</v>
      </c>
      <c r="F28" s="29">
        <v>12791.593000000001</v>
      </c>
      <c r="G28" s="29">
        <v>18891.633000000002</v>
      </c>
      <c r="H28" s="29">
        <v>9744.0570000000007</v>
      </c>
      <c r="I28" s="29">
        <f>SUM(I30:I36)</f>
        <v>18685</v>
      </c>
      <c r="J28" s="24">
        <v>9819.125</v>
      </c>
      <c r="K28" s="24">
        <f>SUM(K30:K36)</f>
        <v>5410</v>
      </c>
      <c r="L28" s="24">
        <f>SUM(L30:L36)</f>
        <v>6200</v>
      </c>
      <c r="M28" s="24">
        <f>SUM(M30:M36)</f>
        <v>10032</v>
      </c>
      <c r="O28" s="1">
        <v>2010</v>
      </c>
      <c r="P28" s="17">
        <f>G13</f>
        <v>114</v>
      </c>
      <c r="Q28" s="27">
        <f>G28</f>
        <v>18891.633000000002</v>
      </c>
    </row>
    <row r="29" spans="1:18" ht="12.75" customHeight="1" x14ac:dyDescent="0.2">
      <c r="D29" s="50"/>
      <c r="E29" s="50"/>
      <c r="F29" s="50"/>
      <c r="G29" s="50"/>
      <c r="H29" s="50"/>
      <c r="I29" s="50"/>
      <c r="J29" s="50"/>
      <c r="K29" s="50"/>
      <c r="L29" s="50"/>
      <c r="M29" s="50"/>
      <c r="O29" s="1">
        <v>2011</v>
      </c>
      <c r="P29" s="17">
        <f>H13</f>
        <v>102</v>
      </c>
      <c r="Q29" s="28">
        <f>H28</f>
        <v>9744.0570000000007</v>
      </c>
    </row>
    <row r="30" spans="1:18" ht="13.5" customHeight="1" x14ac:dyDescent="0.2">
      <c r="C30" s="1" t="s">
        <v>31</v>
      </c>
      <c r="D30" s="51">
        <v>6461.8029999999999</v>
      </c>
      <c r="E30" s="51">
        <v>7764.1120000000001</v>
      </c>
      <c r="F30" s="51">
        <v>5750.5429999999997</v>
      </c>
      <c r="G30" s="51">
        <v>6009.0029999999997</v>
      </c>
      <c r="H30" s="51">
        <v>7408.75</v>
      </c>
      <c r="I30" s="51">
        <v>4210</v>
      </c>
      <c r="J30" s="17">
        <v>5881.375</v>
      </c>
      <c r="K30" s="17">
        <v>3809</v>
      </c>
      <c r="L30" s="17">
        <v>3400</v>
      </c>
      <c r="M30" s="17">
        <v>3749</v>
      </c>
    </row>
    <row r="31" spans="1:18" x14ac:dyDescent="0.2">
      <c r="C31" s="1" t="s">
        <v>12</v>
      </c>
      <c r="D31" s="51">
        <v>23874</v>
      </c>
      <c r="E31" s="51">
        <v>8220</v>
      </c>
      <c r="F31" s="51">
        <v>650</v>
      </c>
      <c r="G31" s="51">
        <v>407.10500000000002</v>
      </c>
      <c r="H31" s="51">
        <v>0</v>
      </c>
      <c r="I31" s="51">
        <v>0</v>
      </c>
      <c r="J31" s="17">
        <v>515.875</v>
      </c>
      <c r="K31" s="17">
        <v>0</v>
      </c>
      <c r="L31" s="17">
        <v>0</v>
      </c>
      <c r="M31" s="17">
        <v>259</v>
      </c>
    </row>
    <row r="32" spans="1:18" x14ac:dyDescent="0.2">
      <c r="C32" s="1" t="s">
        <v>4</v>
      </c>
      <c r="D32" s="51">
        <v>319</v>
      </c>
      <c r="E32" s="51">
        <v>972</v>
      </c>
      <c r="F32" s="51">
        <v>1085</v>
      </c>
      <c r="G32" s="51">
        <v>1265.625</v>
      </c>
      <c r="H32" s="51">
        <v>50.7</v>
      </c>
      <c r="I32" s="51">
        <v>991</v>
      </c>
      <c r="J32" s="17">
        <v>155</v>
      </c>
      <c r="K32" s="17">
        <v>594</v>
      </c>
      <c r="L32" s="17">
        <v>2100</v>
      </c>
      <c r="M32" s="17">
        <v>308</v>
      </c>
    </row>
    <row r="33" spans="1:27" x14ac:dyDescent="0.2">
      <c r="A33" s="31"/>
      <c r="B33" s="31"/>
      <c r="C33" s="1" t="s">
        <v>5</v>
      </c>
      <c r="D33" s="51" t="s">
        <v>15</v>
      </c>
      <c r="E33" s="51">
        <v>40</v>
      </c>
      <c r="F33" s="51" t="s">
        <v>15</v>
      </c>
      <c r="G33" s="51">
        <v>350</v>
      </c>
      <c r="H33" s="51">
        <v>1600</v>
      </c>
      <c r="I33" s="51">
        <v>1500</v>
      </c>
      <c r="J33" s="17">
        <v>42</v>
      </c>
      <c r="K33" s="17">
        <v>0</v>
      </c>
      <c r="L33" s="17">
        <v>0</v>
      </c>
      <c r="M33" s="17">
        <v>2700</v>
      </c>
    </row>
    <row r="34" spans="1:27" x14ac:dyDescent="0.2">
      <c r="C34" s="1" t="s">
        <v>6</v>
      </c>
      <c r="D34" s="51" t="s">
        <v>15</v>
      </c>
      <c r="E34" s="20">
        <v>6900</v>
      </c>
      <c r="F34" s="20" t="s">
        <v>15</v>
      </c>
      <c r="G34" s="20" t="s">
        <v>15</v>
      </c>
      <c r="H34" s="29" t="s">
        <v>15</v>
      </c>
      <c r="I34" s="29">
        <v>0</v>
      </c>
      <c r="J34" s="17">
        <v>0</v>
      </c>
      <c r="K34" s="17">
        <v>0</v>
      </c>
      <c r="L34" s="17">
        <v>0</v>
      </c>
      <c r="M34" s="17"/>
    </row>
    <row r="35" spans="1:27" ht="15" x14ac:dyDescent="0.25">
      <c r="C35" s="1" t="s">
        <v>9</v>
      </c>
      <c r="D35" s="51">
        <v>2074</v>
      </c>
      <c r="E35" s="51">
        <v>86</v>
      </c>
      <c r="F35" s="51">
        <v>2025</v>
      </c>
      <c r="G35" s="51">
        <v>9107</v>
      </c>
      <c r="H35" s="51">
        <v>91</v>
      </c>
      <c r="I35" s="51">
        <v>7064</v>
      </c>
      <c r="J35" s="17">
        <v>675</v>
      </c>
      <c r="K35" s="17">
        <v>78</v>
      </c>
      <c r="L35" s="17"/>
      <c r="M35" s="17">
        <v>1314</v>
      </c>
      <c r="N35" s="55"/>
    </row>
    <row r="36" spans="1:27" ht="15" x14ac:dyDescent="0.25">
      <c r="C36" s="22" t="s">
        <v>10</v>
      </c>
      <c r="D36" s="54">
        <v>3461.2</v>
      </c>
      <c r="E36" s="54">
        <v>3922.1179999999999</v>
      </c>
      <c r="F36" s="54">
        <v>3281.05</v>
      </c>
      <c r="G36" s="54">
        <v>1752.9</v>
      </c>
      <c r="H36" s="54">
        <v>593.60699999999997</v>
      </c>
      <c r="I36" s="54">
        <v>4920</v>
      </c>
      <c r="J36" s="54">
        <v>2549.875</v>
      </c>
      <c r="K36" s="54">
        <v>929</v>
      </c>
      <c r="L36" s="54">
        <v>700</v>
      </c>
      <c r="M36" s="54">
        <v>1702</v>
      </c>
      <c r="N36" s="55"/>
    </row>
    <row r="37" spans="1:27" ht="15" x14ac:dyDescent="0.25">
      <c r="I37" s="30"/>
      <c r="J37" s="30"/>
      <c r="K37" s="30"/>
      <c r="L37" s="30"/>
      <c r="M37" s="30"/>
      <c r="O37" s="55"/>
    </row>
    <row r="38" spans="1:27" ht="15" x14ac:dyDescent="0.25">
      <c r="C38" s="18" t="s">
        <v>14</v>
      </c>
      <c r="O38" s="55"/>
    </row>
    <row r="39" spans="1:27" ht="15" x14ac:dyDescent="0.25">
      <c r="I39" s="32"/>
      <c r="J39" s="32"/>
      <c r="K39" s="32"/>
      <c r="L39" s="32"/>
      <c r="M39" s="32"/>
      <c r="O39" s="55"/>
    </row>
    <row r="40" spans="1:27" x14ac:dyDescent="0.2">
      <c r="I40" s="32"/>
      <c r="J40" s="32"/>
      <c r="K40" s="32"/>
      <c r="L40" s="32"/>
      <c r="S40" s="17"/>
    </row>
    <row r="41" spans="1:27" x14ac:dyDescent="0.2">
      <c r="I41" s="32"/>
      <c r="J41" s="32"/>
      <c r="K41" s="32"/>
      <c r="L41" s="32"/>
      <c r="S41" s="17"/>
    </row>
    <row r="42" spans="1:27" x14ac:dyDescent="0.2">
      <c r="I42" s="32"/>
      <c r="J42" s="32"/>
      <c r="K42" s="32"/>
      <c r="L42" s="32"/>
    </row>
    <row r="43" spans="1:27" x14ac:dyDescent="0.2">
      <c r="I43" s="32"/>
      <c r="J43" s="32"/>
      <c r="K43" s="32"/>
      <c r="L43" s="32"/>
    </row>
    <row r="44" spans="1:27" x14ac:dyDescent="0.2">
      <c r="I44" s="32"/>
      <c r="J44" s="32"/>
      <c r="K44" s="32"/>
      <c r="L44" s="32"/>
    </row>
    <row r="45" spans="1:27" ht="15" x14ac:dyDescent="0.25">
      <c r="M45" s="55"/>
      <c r="N45" s="55"/>
      <c r="O45" s="55">
        <v>1998</v>
      </c>
      <c r="P45" s="55">
        <v>1999</v>
      </c>
      <c r="Q45" s="55">
        <v>2000</v>
      </c>
      <c r="R45" s="55">
        <v>2001</v>
      </c>
      <c r="S45" s="55"/>
      <c r="T45" s="55"/>
      <c r="U45" s="55"/>
      <c r="V45" s="55"/>
      <c r="W45" s="55"/>
      <c r="X45" s="55"/>
      <c r="Y45" s="55"/>
      <c r="Z45" s="55"/>
      <c r="AA45" s="55"/>
    </row>
    <row r="46" spans="1:27" ht="15" x14ac:dyDescent="0.25">
      <c r="I46" s="17"/>
      <c r="J46" s="17"/>
      <c r="K46" s="17"/>
      <c r="L46" s="17"/>
      <c r="O46" s="56" t="e">
        <f>#REF!</f>
        <v>#REF!</v>
      </c>
      <c r="P46" s="56" t="e">
        <f>#REF!</f>
        <v>#REF!</v>
      </c>
      <c r="Q46" s="55">
        <v>125</v>
      </c>
      <c r="R46" s="55">
        <v>111</v>
      </c>
      <c r="S46" s="55"/>
      <c r="T46" s="55"/>
      <c r="U46" s="55"/>
      <c r="V46" s="55"/>
      <c r="W46" s="55"/>
      <c r="X46" s="55"/>
      <c r="Y46" s="55"/>
      <c r="Z46" s="56"/>
      <c r="AA46" s="56"/>
    </row>
    <row r="47" spans="1:27" ht="15" x14ac:dyDescent="0.25">
      <c r="I47" s="17"/>
      <c r="J47" s="17"/>
      <c r="K47" s="17"/>
      <c r="L47" s="17"/>
      <c r="O47" s="56" t="e">
        <f>#REF!</f>
        <v>#REF!</v>
      </c>
      <c r="P47" s="56" t="e">
        <f>#REF!</f>
        <v>#REF!</v>
      </c>
      <c r="Q47" s="57">
        <v>12381</v>
      </c>
      <c r="R47" s="57">
        <v>13304</v>
      </c>
      <c r="S47" s="57"/>
      <c r="T47" s="57"/>
      <c r="U47" s="57"/>
      <c r="V47" s="57"/>
      <c r="W47" s="58"/>
      <c r="X47" s="58"/>
      <c r="Y47" s="58"/>
      <c r="Z47" s="56"/>
      <c r="AA47" s="56"/>
    </row>
    <row r="48" spans="1:27" x14ac:dyDescent="0.2"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2"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" x14ac:dyDescent="0.25">
      <c r="I50" s="17"/>
      <c r="J50" s="17"/>
      <c r="K50" s="17"/>
      <c r="L50" s="17"/>
      <c r="M50" s="17"/>
      <c r="N50" s="17"/>
      <c r="O50" s="17"/>
      <c r="P50" s="55" t="s">
        <v>7</v>
      </c>
      <c r="Q50" s="17"/>
      <c r="R50" s="17"/>
      <c r="S50" s="17"/>
      <c r="T50" s="17"/>
      <c r="U50" s="17"/>
    </row>
    <row r="51" spans="1:21" ht="15" x14ac:dyDescent="0.25">
      <c r="I51" s="17"/>
      <c r="J51" s="17"/>
      <c r="K51" s="17"/>
      <c r="L51" s="17"/>
      <c r="M51" s="17"/>
      <c r="N51" s="17"/>
      <c r="O51" s="17"/>
      <c r="P51" s="55" t="s">
        <v>16</v>
      </c>
      <c r="Q51" s="17"/>
      <c r="R51" s="17"/>
      <c r="S51" s="17"/>
      <c r="T51" s="17"/>
      <c r="U51" s="17"/>
    </row>
    <row r="52" spans="1:21" x14ac:dyDescent="0.2"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x14ac:dyDescent="0.2"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2"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1" x14ac:dyDescent="0.2">
      <c r="A56" s="35"/>
      <c r="B56" s="35"/>
      <c r="C56" s="35"/>
      <c r="I56" s="30"/>
      <c r="J56" s="30"/>
      <c r="K56" s="30"/>
      <c r="L56" s="30"/>
      <c r="M56" s="36"/>
      <c r="N56" s="36"/>
      <c r="P56" s="17"/>
      <c r="Q56" s="17"/>
      <c r="R56" s="17"/>
      <c r="S56" s="17"/>
      <c r="T56" s="37"/>
    </row>
    <row r="57" spans="1:21" ht="15" x14ac:dyDescent="0.25">
      <c r="A57" s="38">
        <v>69</v>
      </c>
      <c r="B57" s="38"/>
      <c r="C57" s="38"/>
      <c r="D57" s="38"/>
      <c r="E57" s="38"/>
      <c r="F57" s="38"/>
      <c r="G57" s="38"/>
      <c r="H57" s="38"/>
      <c r="I57" s="38"/>
      <c r="J57" s="44"/>
      <c r="K57" s="44"/>
      <c r="L57" s="44"/>
      <c r="M57" s="36"/>
      <c r="N57" s="36"/>
      <c r="P57" s="17"/>
      <c r="Q57" s="17"/>
      <c r="R57" s="17"/>
      <c r="S57" s="17"/>
      <c r="T57" s="37"/>
    </row>
    <row r="58" spans="1:21" ht="9" customHeight="1" x14ac:dyDescent="0.2">
      <c r="A58" s="39"/>
      <c r="B58" s="39"/>
      <c r="C58" s="39"/>
      <c r="I58" s="30"/>
      <c r="J58" s="30"/>
      <c r="K58" s="30"/>
      <c r="L58" s="30"/>
      <c r="M58" s="36"/>
      <c r="N58" s="36"/>
      <c r="P58" s="17"/>
      <c r="Q58" s="17"/>
      <c r="R58" s="17"/>
      <c r="S58" s="17"/>
      <c r="T58" s="37"/>
    </row>
    <row r="59" spans="1:21" x14ac:dyDescent="0.2">
      <c r="I59" s="30"/>
      <c r="J59" s="30"/>
      <c r="K59" s="30"/>
      <c r="L59" s="30"/>
      <c r="M59" s="36"/>
      <c r="N59" s="36"/>
      <c r="P59" s="17"/>
      <c r="Q59" s="17"/>
      <c r="R59" s="17"/>
      <c r="S59" s="17"/>
      <c r="T59" s="37"/>
    </row>
    <row r="60" spans="1:21" x14ac:dyDescent="0.2">
      <c r="I60" s="30"/>
      <c r="J60" s="30"/>
      <c r="K60" s="30"/>
      <c r="L60" s="30"/>
      <c r="M60" s="36"/>
      <c r="N60" s="36"/>
      <c r="P60" s="17"/>
      <c r="Q60" s="17"/>
      <c r="R60" s="17"/>
      <c r="S60" s="17"/>
      <c r="T60" s="37"/>
    </row>
    <row r="61" spans="1:21" x14ac:dyDescent="0.2">
      <c r="I61" s="30"/>
      <c r="J61" s="30"/>
      <c r="K61" s="30"/>
      <c r="L61" s="30"/>
      <c r="M61" s="36"/>
      <c r="N61" s="36"/>
      <c r="P61" s="17"/>
      <c r="Q61" s="17"/>
      <c r="R61" s="17"/>
      <c r="S61" s="17"/>
      <c r="T61" s="37"/>
    </row>
    <row r="62" spans="1:21" x14ac:dyDescent="0.2">
      <c r="I62" s="30"/>
      <c r="J62" s="30"/>
      <c r="K62" s="30"/>
      <c r="L62" s="30"/>
      <c r="M62" s="36"/>
      <c r="N62" s="36"/>
      <c r="P62" s="40"/>
      <c r="Q62" s="17"/>
      <c r="R62" s="17"/>
      <c r="S62" s="17"/>
      <c r="T62" s="37"/>
    </row>
    <row r="63" spans="1:21" x14ac:dyDescent="0.2">
      <c r="S63" s="17"/>
    </row>
  </sheetData>
  <mergeCells count="3">
    <mergeCell ref="A57:I57"/>
    <mergeCell ref="D8:M8"/>
    <mergeCell ref="D23:M23"/>
  </mergeCells>
  <pageMargins left="0.7" right="0.7" top="0.75" bottom="0.75" header="0.3" footer="0.3"/>
  <pageSetup scale="64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304800</xdr:colOff>
                <xdr:row>3</xdr:row>
                <xdr:rowOff>57150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R63"/>
  <sheetViews>
    <sheetView topLeftCell="C1" zoomScaleNormal="100" zoomScaleSheetLayoutView="100" workbookViewId="0">
      <selection activeCell="G46" sqref="G46"/>
    </sheetView>
  </sheetViews>
  <sheetFormatPr defaultColWidth="12.28515625" defaultRowHeight="12.75" x14ac:dyDescent="0.2"/>
  <cols>
    <col min="1" max="2" width="0" style="1" hidden="1" customWidth="1"/>
    <col min="3" max="3" width="23.140625" style="1" customWidth="1"/>
    <col min="4" max="5" width="12.28515625" style="1" customWidth="1"/>
    <col min="6" max="10" width="9.7109375" style="1" customWidth="1"/>
    <col min="11" max="13" width="12.28515625" style="1"/>
    <col min="14" max="17" width="0" style="1" hidden="1" customWidth="1"/>
    <col min="18" max="257" width="12.28515625" style="1"/>
    <col min="258" max="258" width="4.42578125" style="1" customWidth="1"/>
    <col min="259" max="259" width="23.140625" style="1" customWidth="1"/>
    <col min="260" max="264" width="12.28515625" style="1" customWidth="1"/>
    <col min="265" max="265" width="4.42578125" style="1" customWidth="1"/>
    <col min="266" max="513" width="12.28515625" style="1"/>
    <col min="514" max="514" width="4.42578125" style="1" customWidth="1"/>
    <col min="515" max="515" width="23.140625" style="1" customWidth="1"/>
    <col min="516" max="520" width="12.28515625" style="1" customWidth="1"/>
    <col min="521" max="521" width="4.42578125" style="1" customWidth="1"/>
    <col min="522" max="769" width="12.28515625" style="1"/>
    <col min="770" max="770" width="4.42578125" style="1" customWidth="1"/>
    <col min="771" max="771" width="23.140625" style="1" customWidth="1"/>
    <col min="772" max="776" width="12.28515625" style="1" customWidth="1"/>
    <col min="777" max="777" width="4.42578125" style="1" customWidth="1"/>
    <col min="778" max="1025" width="12.28515625" style="1"/>
    <col min="1026" max="1026" width="4.42578125" style="1" customWidth="1"/>
    <col min="1027" max="1027" width="23.140625" style="1" customWidth="1"/>
    <col min="1028" max="1032" width="12.28515625" style="1" customWidth="1"/>
    <col min="1033" max="1033" width="4.42578125" style="1" customWidth="1"/>
    <col min="1034" max="1281" width="12.28515625" style="1"/>
    <col min="1282" max="1282" width="4.42578125" style="1" customWidth="1"/>
    <col min="1283" max="1283" width="23.140625" style="1" customWidth="1"/>
    <col min="1284" max="1288" width="12.28515625" style="1" customWidth="1"/>
    <col min="1289" max="1289" width="4.42578125" style="1" customWidth="1"/>
    <col min="1290" max="1537" width="12.28515625" style="1"/>
    <col min="1538" max="1538" width="4.42578125" style="1" customWidth="1"/>
    <col min="1539" max="1539" width="23.140625" style="1" customWidth="1"/>
    <col min="1540" max="1544" width="12.28515625" style="1" customWidth="1"/>
    <col min="1545" max="1545" width="4.42578125" style="1" customWidth="1"/>
    <col min="1546" max="1793" width="12.28515625" style="1"/>
    <col min="1794" max="1794" width="4.42578125" style="1" customWidth="1"/>
    <col min="1795" max="1795" width="23.140625" style="1" customWidth="1"/>
    <col min="1796" max="1800" width="12.28515625" style="1" customWidth="1"/>
    <col min="1801" max="1801" width="4.42578125" style="1" customWidth="1"/>
    <col min="1802" max="2049" width="12.28515625" style="1"/>
    <col min="2050" max="2050" width="4.42578125" style="1" customWidth="1"/>
    <col min="2051" max="2051" width="23.140625" style="1" customWidth="1"/>
    <col min="2052" max="2056" width="12.28515625" style="1" customWidth="1"/>
    <col min="2057" max="2057" width="4.42578125" style="1" customWidth="1"/>
    <col min="2058" max="2305" width="12.28515625" style="1"/>
    <col min="2306" max="2306" width="4.42578125" style="1" customWidth="1"/>
    <col min="2307" max="2307" width="23.140625" style="1" customWidth="1"/>
    <col min="2308" max="2312" width="12.28515625" style="1" customWidth="1"/>
    <col min="2313" max="2313" width="4.42578125" style="1" customWidth="1"/>
    <col min="2314" max="2561" width="12.28515625" style="1"/>
    <col min="2562" max="2562" width="4.42578125" style="1" customWidth="1"/>
    <col min="2563" max="2563" width="23.140625" style="1" customWidth="1"/>
    <col min="2564" max="2568" width="12.28515625" style="1" customWidth="1"/>
    <col min="2569" max="2569" width="4.42578125" style="1" customWidth="1"/>
    <col min="2570" max="2817" width="12.28515625" style="1"/>
    <col min="2818" max="2818" width="4.42578125" style="1" customWidth="1"/>
    <col min="2819" max="2819" width="23.140625" style="1" customWidth="1"/>
    <col min="2820" max="2824" width="12.28515625" style="1" customWidth="1"/>
    <col min="2825" max="2825" width="4.42578125" style="1" customWidth="1"/>
    <col min="2826" max="3073" width="12.28515625" style="1"/>
    <col min="3074" max="3074" width="4.42578125" style="1" customWidth="1"/>
    <col min="3075" max="3075" width="23.140625" style="1" customWidth="1"/>
    <col min="3076" max="3080" width="12.28515625" style="1" customWidth="1"/>
    <col min="3081" max="3081" width="4.42578125" style="1" customWidth="1"/>
    <col min="3082" max="3329" width="12.28515625" style="1"/>
    <col min="3330" max="3330" width="4.42578125" style="1" customWidth="1"/>
    <col min="3331" max="3331" width="23.140625" style="1" customWidth="1"/>
    <col min="3332" max="3336" width="12.28515625" style="1" customWidth="1"/>
    <col min="3337" max="3337" width="4.42578125" style="1" customWidth="1"/>
    <col min="3338" max="3585" width="12.28515625" style="1"/>
    <col min="3586" max="3586" width="4.42578125" style="1" customWidth="1"/>
    <col min="3587" max="3587" width="23.140625" style="1" customWidth="1"/>
    <col min="3588" max="3592" width="12.28515625" style="1" customWidth="1"/>
    <col min="3593" max="3593" width="4.42578125" style="1" customWidth="1"/>
    <col min="3594" max="3841" width="12.28515625" style="1"/>
    <col min="3842" max="3842" width="4.42578125" style="1" customWidth="1"/>
    <col min="3843" max="3843" width="23.140625" style="1" customWidth="1"/>
    <col min="3844" max="3848" width="12.28515625" style="1" customWidth="1"/>
    <col min="3849" max="3849" width="4.42578125" style="1" customWidth="1"/>
    <col min="3850" max="4097" width="12.28515625" style="1"/>
    <col min="4098" max="4098" width="4.42578125" style="1" customWidth="1"/>
    <col min="4099" max="4099" width="23.140625" style="1" customWidth="1"/>
    <col min="4100" max="4104" width="12.28515625" style="1" customWidth="1"/>
    <col min="4105" max="4105" width="4.42578125" style="1" customWidth="1"/>
    <col min="4106" max="4353" width="12.28515625" style="1"/>
    <col min="4354" max="4354" width="4.42578125" style="1" customWidth="1"/>
    <col min="4355" max="4355" width="23.140625" style="1" customWidth="1"/>
    <col min="4356" max="4360" width="12.28515625" style="1" customWidth="1"/>
    <col min="4361" max="4361" width="4.42578125" style="1" customWidth="1"/>
    <col min="4362" max="4609" width="12.28515625" style="1"/>
    <col min="4610" max="4610" width="4.42578125" style="1" customWidth="1"/>
    <col min="4611" max="4611" width="23.140625" style="1" customWidth="1"/>
    <col min="4612" max="4616" width="12.28515625" style="1" customWidth="1"/>
    <col min="4617" max="4617" width="4.42578125" style="1" customWidth="1"/>
    <col min="4618" max="4865" width="12.28515625" style="1"/>
    <col min="4866" max="4866" width="4.42578125" style="1" customWidth="1"/>
    <col min="4867" max="4867" width="23.140625" style="1" customWidth="1"/>
    <col min="4868" max="4872" width="12.28515625" style="1" customWidth="1"/>
    <col min="4873" max="4873" width="4.42578125" style="1" customWidth="1"/>
    <col min="4874" max="5121" width="12.28515625" style="1"/>
    <col min="5122" max="5122" width="4.42578125" style="1" customWidth="1"/>
    <col min="5123" max="5123" width="23.140625" style="1" customWidth="1"/>
    <col min="5124" max="5128" width="12.28515625" style="1" customWidth="1"/>
    <col min="5129" max="5129" width="4.42578125" style="1" customWidth="1"/>
    <col min="5130" max="5377" width="12.28515625" style="1"/>
    <col min="5378" max="5378" width="4.42578125" style="1" customWidth="1"/>
    <col min="5379" max="5379" width="23.140625" style="1" customWidth="1"/>
    <col min="5380" max="5384" width="12.28515625" style="1" customWidth="1"/>
    <col min="5385" max="5385" width="4.42578125" style="1" customWidth="1"/>
    <col min="5386" max="5633" width="12.28515625" style="1"/>
    <col min="5634" max="5634" width="4.42578125" style="1" customWidth="1"/>
    <col min="5635" max="5635" width="23.140625" style="1" customWidth="1"/>
    <col min="5636" max="5640" width="12.28515625" style="1" customWidth="1"/>
    <col min="5641" max="5641" width="4.42578125" style="1" customWidth="1"/>
    <col min="5642" max="5889" width="12.28515625" style="1"/>
    <col min="5890" max="5890" width="4.42578125" style="1" customWidth="1"/>
    <col min="5891" max="5891" width="23.140625" style="1" customWidth="1"/>
    <col min="5892" max="5896" width="12.28515625" style="1" customWidth="1"/>
    <col min="5897" max="5897" width="4.42578125" style="1" customWidth="1"/>
    <col min="5898" max="6145" width="12.28515625" style="1"/>
    <col min="6146" max="6146" width="4.42578125" style="1" customWidth="1"/>
    <col min="6147" max="6147" width="23.140625" style="1" customWidth="1"/>
    <col min="6148" max="6152" width="12.28515625" style="1" customWidth="1"/>
    <col min="6153" max="6153" width="4.42578125" style="1" customWidth="1"/>
    <col min="6154" max="6401" width="12.28515625" style="1"/>
    <col min="6402" max="6402" width="4.42578125" style="1" customWidth="1"/>
    <col min="6403" max="6403" width="23.140625" style="1" customWidth="1"/>
    <col min="6404" max="6408" width="12.28515625" style="1" customWidth="1"/>
    <col min="6409" max="6409" width="4.42578125" style="1" customWidth="1"/>
    <col min="6410" max="6657" width="12.28515625" style="1"/>
    <col min="6658" max="6658" width="4.42578125" style="1" customWidth="1"/>
    <col min="6659" max="6659" width="23.140625" style="1" customWidth="1"/>
    <col min="6660" max="6664" width="12.28515625" style="1" customWidth="1"/>
    <col min="6665" max="6665" width="4.42578125" style="1" customWidth="1"/>
    <col min="6666" max="6913" width="12.28515625" style="1"/>
    <col min="6914" max="6914" width="4.42578125" style="1" customWidth="1"/>
    <col min="6915" max="6915" width="23.140625" style="1" customWidth="1"/>
    <col min="6916" max="6920" width="12.28515625" style="1" customWidth="1"/>
    <col min="6921" max="6921" width="4.42578125" style="1" customWidth="1"/>
    <col min="6922" max="7169" width="12.28515625" style="1"/>
    <col min="7170" max="7170" width="4.42578125" style="1" customWidth="1"/>
    <col min="7171" max="7171" width="23.140625" style="1" customWidth="1"/>
    <col min="7172" max="7176" width="12.28515625" style="1" customWidth="1"/>
    <col min="7177" max="7177" width="4.42578125" style="1" customWidth="1"/>
    <col min="7178" max="7425" width="12.28515625" style="1"/>
    <col min="7426" max="7426" width="4.42578125" style="1" customWidth="1"/>
    <col min="7427" max="7427" width="23.140625" style="1" customWidth="1"/>
    <col min="7428" max="7432" width="12.28515625" style="1" customWidth="1"/>
    <col min="7433" max="7433" width="4.42578125" style="1" customWidth="1"/>
    <col min="7434" max="7681" width="12.28515625" style="1"/>
    <col min="7682" max="7682" width="4.42578125" style="1" customWidth="1"/>
    <col min="7683" max="7683" width="23.140625" style="1" customWidth="1"/>
    <col min="7684" max="7688" width="12.28515625" style="1" customWidth="1"/>
    <col min="7689" max="7689" width="4.42578125" style="1" customWidth="1"/>
    <col min="7690" max="7937" width="12.28515625" style="1"/>
    <col min="7938" max="7938" width="4.42578125" style="1" customWidth="1"/>
    <col min="7939" max="7939" width="23.140625" style="1" customWidth="1"/>
    <col min="7940" max="7944" width="12.28515625" style="1" customWidth="1"/>
    <col min="7945" max="7945" width="4.42578125" style="1" customWidth="1"/>
    <col min="7946" max="8193" width="12.28515625" style="1"/>
    <col min="8194" max="8194" width="4.42578125" style="1" customWidth="1"/>
    <col min="8195" max="8195" width="23.140625" style="1" customWidth="1"/>
    <col min="8196" max="8200" width="12.28515625" style="1" customWidth="1"/>
    <col min="8201" max="8201" width="4.42578125" style="1" customWidth="1"/>
    <col min="8202" max="8449" width="12.28515625" style="1"/>
    <col min="8450" max="8450" width="4.42578125" style="1" customWidth="1"/>
    <col min="8451" max="8451" width="23.140625" style="1" customWidth="1"/>
    <col min="8452" max="8456" width="12.28515625" style="1" customWidth="1"/>
    <col min="8457" max="8457" width="4.42578125" style="1" customWidth="1"/>
    <col min="8458" max="8705" width="12.28515625" style="1"/>
    <col min="8706" max="8706" width="4.42578125" style="1" customWidth="1"/>
    <col min="8707" max="8707" width="23.140625" style="1" customWidth="1"/>
    <col min="8708" max="8712" width="12.28515625" style="1" customWidth="1"/>
    <col min="8713" max="8713" width="4.42578125" style="1" customWidth="1"/>
    <col min="8714" max="8961" width="12.28515625" style="1"/>
    <col min="8962" max="8962" width="4.42578125" style="1" customWidth="1"/>
    <col min="8963" max="8963" width="23.140625" style="1" customWidth="1"/>
    <col min="8964" max="8968" width="12.28515625" style="1" customWidth="1"/>
    <col min="8969" max="8969" width="4.42578125" style="1" customWidth="1"/>
    <col min="8970" max="9217" width="12.28515625" style="1"/>
    <col min="9218" max="9218" width="4.42578125" style="1" customWidth="1"/>
    <col min="9219" max="9219" width="23.140625" style="1" customWidth="1"/>
    <col min="9220" max="9224" width="12.28515625" style="1" customWidth="1"/>
    <col min="9225" max="9225" width="4.42578125" style="1" customWidth="1"/>
    <col min="9226" max="9473" width="12.28515625" style="1"/>
    <col min="9474" max="9474" width="4.42578125" style="1" customWidth="1"/>
    <col min="9475" max="9475" width="23.140625" style="1" customWidth="1"/>
    <col min="9476" max="9480" width="12.28515625" style="1" customWidth="1"/>
    <col min="9481" max="9481" width="4.42578125" style="1" customWidth="1"/>
    <col min="9482" max="9729" width="12.28515625" style="1"/>
    <col min="9730" max="9730" width="4.42578125" style="1" customWidth="1"/>
    <col min="9731" max="9731" width="23.140625" style="1" customWidth="1"/>
    <col min="9732" max="9736" width="12.28515625" style="1" customWidth="1"/>
    <col min="9737" max="9737" width="4.42578125" style="1" customWidth="1"/>
    <col min="9738" max="9985" width="12.28515625" style="1"/>
    <col min="9986" max="9986" width="4.42578125" style="1" customWidth="1"/>
    <col min="9987" max="9987" width="23.140625" style="1" customWidth="1"/>
    <col min="9988" max="9992" width="12.28515625" style="1" customWidth="1"/>
    <col min="9993" max="9993" width="4.42578125" style="1" customWidth="1"/>
    <col min="9994" max="10241" width="12.28515625" style="1"/>
    <col min="10242" max="10242" width="4.42578125" style="1" customWidth="1"/>
    <col min="10243" max="10243" width="23.140625" style="1" customWidth="1"/>
    <col min="10244" max="10248" width="12.28515625" style="1" customWidth="1"/>
    <col min="10249" max="10249" width="4.42578125" style="1" customWidth="1"/>
    <col min="10250" max="10497" width="12.28515625" style="1"/>
    <col min="10498" max="10498" width="4.42578125" style="1" customWidth="1"/>
    <col min="10499" max="10499" width="23.140625" style="1" customWidth="1"/>
    <col min="10500" max="10504" width="12.28515625" style="1" customWidth="1"/>
    <col min="10505" max="10505" width="4.42578125" style="1" customWidth="1"/>
    <col min="10506" max="10753" width="12.28515625" style="1"/>
    <col min="10754" max="10754" width="4.42578125" style="1" customWidth="1"/>
    <col min="10755" max="10755" width="23.140625" style="1" customWidth="1"/>
    <col min="10756" max="10760" width="12.28515625" style="1" customWidth="1"/>
    <col min="10761" max="10761" width="4.42578125" style="1" customWidth="1"/>
    <col min="10762" max="11009" width="12.28515625" style="1"/>
    <col min="11010" max="11010" width="4.42578125" style="1" customWidth="1"/>
    <col min="11011" max="11011" width="23.140625" style="1" customWidth="1"/>
    <col min="11012" max="11016" width="12.28515625" style="1" customWidth="1"/>
    <col min="11017" max="11017" width="4.42578125" style="1" customWidth="1"/>
    <col min="11018" max="11265" width="12.28515625" style="1"/>
    <col min="11266" max="11266" width="4.42578125" style="1" customWidth="1"/>
    <col min="11267" max="11267" width="23.140625" style="1" customWidth="1"/>
    <col min="11268" max="11272" width="12.28515625" style="1" customWidth="1"/>
    <col min="11273" max="11273" width="4.42578125" style="1" customWidth="1"/>
    <col min="11274" max="11521" width="12.28515625" style="1"/>
    <col min="11522" max="11522" width="4.42578125" style="1" customWidth="1"/>
    <col min="11523" max="11523" width="23.140625" style="1" customWidth="1"/>
    <col min="11524" max="11528" width="12.28515625" style="1" customWidth="1"/>
    <col min="11529" max="11529" width="4.42578125" style="1" customWidth="1"/>
    <col min="11530" max="11777" width="12.28515625" style="1"/>
    <col min="11778" max="11778" width="4.42578125" style="1" customWidth="1"/>
    <col min="11779" max="11779" width="23.140625" style="1" customWidth="1"/>
    <col min="11780" max="11784" width="12.28515625" style="1" customWidth="1"/>
    <col min="11785" max="11785" width="4.42578125" style="1" customWidth="1"/>
    <col min="11786" max="12033" width="12.28515625" style="1"/>
    <col min="12034" max="12034" width="4.42578125" style="1" customWidth="1"/>
    <col min="12035" max="12035" width="23.140625" style="1" customWidth="1"/>
    <col min="12036" max="12040" width="12.28515625" style="1" customWidth="1"/>
    <col min="12041" max="12041" width="4.42578125" style="1" customWidth="1"/>
    <col min="12042" max="12289" width="12.28515625" style="1"/>
    <col min="12290" max="12290" width="4.42578125" style="1" customWidth="1"/>
    <col min="12291" max="12291" width="23.140625" style="1" customWidth="1"/>
    <col min="12292" max="12296" width="12.28515625" style="1" customWidth="1"/>
    <col min="12297" max="12297" width="4.42578125" style="1" customWidth="1"/>
    <col min="12298" max="12545" width="12.28515625" style="1"/>
    <col min="12546" max="12546" width="4.42578125" style="1" customWidth="1"/>
    <col min="12547" max="12547" width="23.140625" style="1" customWidth="1"/>
    <col min="12548" max="12552" width="12.28515625" style="1" customWidth="1"/>
    <col min="12553" max="12553" width="4.42578125" style="1" customWidth="1"/>
    <col min="12554" max="12801" width="12.28515625" style="1"/>
    <col min="12802" max="12802" width="4.42578125" style="1" customWidth="1"/>
    <col min="12803" max="12803" width="23.140625" style="1" customWidth="1"/>
    <col min="12804" max="12808" width="12.28515625" style="1" customWidth="1"/>
    <col min="12809" max="12809" width="4.42578125" style="1" customWidth="1"/>
    <col min="12810" max="13057" width="12.28515625" style="1"/>
    <col min="13058" max="13058" width="4.42578125" style="1" customWidth="1"/>
    <col min="13059" max="13059" width="23.140625" style="1" customWidth="1"/>
    <col min="13060" max="13064" width="12.28515625" style="1" customWidth="1"/>
    <col min="13065" max="13065" width="4.42578125" style="1" customWidth="1"/>
    <col min="13066" max="13313" width="12.28515625" style="1"/>
    <col min="13314" max="13314" width="4.42578125" style="1" customWidth="1"/>
    <col min="13315" max="13315" width="23.140625" style="1" customWidth="1"/>
    <col min="13316" max="13320" width="12.28515625" style="1" customWidth="1"/>
    <col min="13321" max="13321" width="4.42578125" style="1" customWidth="1"/>
    <col min="13322" max="13569" width="12.28515625" style="1"/>
    <col min="13570" max="13570" width="4.42578125" style="1" customWidth="1"/>
    <col min="13571" max="13571" width="23.140625" style="1" customWidth="1"/>
    <col min="13572" max="13576" width="12.28515625" style="1" customWidth="1"/>
    <col min="13577" max="13577" width="4.42578125" style="1" customWidth="1"/>
    <col min="13578" max="13825" width="12.28515625" style="1"/>
    <col min="13826" max="13826" width="4.42578125" style="1" customWidth="1"/>
    <col min="13827" max="13827" width="23.140625" style="1" customWidth="1"/>
    <col min="13828" max="13832" width="12.28515625" style="1" customWidth="1"/>
    <col min="13833" max="13833" width="4.42578125" style="1" customWidth="1"/>
    <col min="13834" max="14081" width="12.28515625" style="1"/>
    <col min="14082" max="14082" width="4.42578125" style="1" customWidth="1"/>
    <col min="14083" max="14083" width="23.140625" style="1" customWidth="1"/>
    <col min="14084" max="14088" width="12.28515625" style="1" customWidth="1"/>
    <col min="14089" max="14089" width="4.42578125" style="1" customWidth="1"/>
    <col min="14090" max="14337" width="12.28515625" style="1"/>
    <col min="14338" max="14338" width="4.42578125" style="1" customWidth="1"/>
    <col min="14339" max="14339" width="23.140625" style="1" customWidth="1"/>
    <col min="14340" max="14344" width="12.28515625" style="1" customWidth="1"/>
    <col min="14345" max="14345" width="4.42578125" style="1" customWidth="1"/>
    <col min="14346" max="14593" width="12.28515625" style="1"/>
    <col min="14594" max="14594" width="4.42578125" style="1" customWidth="1"/>
    <col min="14595" max="14595" width="23.140625" style="1" customWidth="1"/>
    <col min="14596" max="14600" width="12.28515625" style="1" customWidth="1"/>
    <col min="14601" max="14601" width="4.42578125" style="1" customWidth="1"/>
    <col min="14602" max="14849" width="12.28515625" style="1"/>
    <col min="14850" max="14850" width="4.42578125" style="1" customWidth="1"/>
    <col min="14851" max="14851" width="23.140625" style="1" customWidth="1"/>
    <col min="14852" max="14856" width="12.28515625" style="1" customWidth="1"/>
    <col min="14857" max="14857" width="4.42578125" style="1" customWidth="1"/>
    <col min="14858" max="15105" width="12.28515625" style="1"/>
    <col min="15106" max="15106" width="4.42578125" style="1" customWidth="1"/>
    <col min="15107" max="15107" width="23.140625" style="1" customWidth="1"/>
    <col min="15108" max="15112" width="12.28515625" style="1" customWidth="1"/>
    <col min="15113" max="15113" width="4.42578125" style="1" customWidth="1"/>
    <col min="15114" max="15361" width="12.28515625" style="1"/>
    <col min="15362" max="15362" width="4.42578125" style="1" customWidth="1"/>
    <col min="15363" max="15363" width="23.140625" style="1" customWidth="1"/>
    <col min="15364" max="15368" width="12.28515625" style="1" customWidth="1"/>
    <col min="15369" max="15369" width="4.42578125" style="1" customWidth="1"/>
    <col min="15370" max="15617" width="12.28515625" style="1"/>
    <col min="15618" max="15618" width="4.42578125" style="1" customWidth="1"/>
    <col min="15619" max="15619" width="23.140625" style="1" customWidth="1"/>
    <col min="15620" max="15624" width="12.28515625" style="1" customWidth="1"/>
    <col min="15625" max="15625" width="4.42578125" style="1" customWidth="1"/>
    <col min="15626" max="15873" width="12.28515625" style="1"/>
    <col min="15874" max="15874" width="4.42578125" style="1" customWidth="1"/>
    <col min="15875" max="15875" width="23.140625" style="1" customWidth="1"/>
    <col min="15876" max="15880" width="12.28515625" style="1" customWidth="1"/>
    <col min="15881" max="15881" width="4.42578125" style="1" customWidth="1"/>
    <col min="15882" max="16129" width="12.28515625" style="1"/>
    <col min="16130" max="16130" width="4.42578125" style="1" customWidth="1"/>
    <col min="16131" max="16131" width="23.140625" style="1" customWidth="1"/>
    <col min="16132" max="16136" width="12.28515625" style="1" customWidth="1"/>
    <col min="16137" max="16137" width="4.42578125" style="1" customWidth="1"/>
    <col min="16138" max="16384" width="12.28515625" style="1"/>
  </cols>
  <sheetData>
    <row r="1" spans="3:44" x14ac:dyDescent="0.2"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4" spans="3:44" x14ac:dyDescent="0.2">
      <c r="D4" s="3"/>
      <c r="E4" s="3"/>
      <c r="F4" s="3"/>
      <c r="G4" s="3"/>
      <c r="H4" s="4"/>
    </row>
    <row r="5" spans="3:44" ht="9" customHeight="1" x14ac:dyDescent="0.2"/>
    <row r="8" spans="3:44" ht="12.75" customHeight="1" x14ac:dyDescent="0.2">
      <c r="C8" s="7"/>
      <c r="D8" s="5" t="s">
        <v>40</v>
      </c>
      <c r="E8" s="5"/>
      <c r="F8" s="5"/>
      <c r="G8" s="5"/>
      <c r="H8" s="5"/>
      <c r="I8" s="5"/>
      <c r="J8" s="5"/>
      <c r="K8" s="5"/>
      <c r="L8" s="5"/>
    </row>
    <row r="9" spans="3:44" ht="12.75" customHeight="1" x14ac:dyDescent="0.2">
      <c r="C9" s="7"/>
      <c r="D9" s="41"/>
      <c r="E9" s="41"/>
      <c r="F9" s="41"/>
      <c r="G9" s="41"/>
    </row>
    <row r="10" spans="3:44" ht="12.75" customHeight="1" x14ac:dyDescent="0.2">
      <c r="C10" s="7"/>
      <c r="D10" s="8"/>
      <c r="E10" s="8"/>
      <c r="F10" s="8"/>
      <c r="G10" s="8"/>
    </row>
    <row r="11" spans="3:44" x14ac:dyDescent="0.2">
      <c r="C11" s="10" t="s">
        <v>1</v>
      </c>
      <c r="D11" s="11">
        <v>2008</v>
      </c>
      <c r="E11" s="11">
        <v>2009</v>
      </c>
      <c r="F11" s="11">
        <v>2010</v>
      </c>
      <c r="G11" s="12">
        <v>2011</v>
      </c>
      <c r="H11" s="12">
        <v>2012</v>
      </c>
      <c r="I11" s="12">
        <v>2013</v>
      </c>
      <c r="J11" s="12">
        <v>2014</v>
      </c>
      <c r="K11" s="12">
        <v>2015</v>
      </c>
      <c r="L11" s="12">
        <v>2016</v>
      </c>
    </row>
    <row r="12" spans="3:44" x14ac:dyDescent="0.2">
      <c r="C12" s="13"/>
      <c r="D12" s="14"/>
      <c r="E12" s="14"/>
      <c r="F12" s="14"/>
    </row>
    <row r="13" spans="3:44" x14ac:dyDescent="0.2">
      <c r="C13" s="15" t="s">
        <v>2</v>
      </c>
      <c r="D13" s="16">
        <v>1081</v>
      </c>
      <c r="E13" s="16">
        <v>1145</v>
      </c>
      <c r="F13" s="16">
        <v>990</v>
      </c>
      <c r="G13" s="16">
        <v>823</v>
      </c>
      <c r="H13" s="16">
        <f>SUM(H15:H22)</f>
        <v>737</v>
      </c>
      <c r="I13" s="16">
        <v>645</v>
      </c>
      <c r="J13" s="16">
        <f>SUM(J15:J22)</f>
        <v>539</v>
      </c>
      <c r="K13" s="16">
        <f>SUM(K15:K22)</f>
        <v>736</v>
      </c>
      <c r="L13" s="16">
        <f>SUM(L15:L22)</f>
        <v>804</v>
      </c>
    </row>
    <row r="15" spans="3:44" x14ac:dyDescent="0.2">
      <c r="C15" s="1" t="s">
        <v>31</v>
      </c>
      <c r="D15" s="17">
        <v>503</v>
      </c>
      <c r="E15" s="17">
        <v>532</v>
      </c>
      <c r="F15" s="17">
        <v>390</v>
      </c>
      <c r="G15" s="17">
        <v>348</v>
      </c>
      <c r="H15" s="17">
        <v>347</v>
      </c>
      <c r="I15" s="17">
        <v>290</v>
      </c>
      <c r="J15" s="17">
        <v>252</v>
      </c>
      <c r="K15" s="17">
        <v>223</v>
      </c>
      <c r="L15" s="17">
        <v>236</v>
      </c>
    </row>
    <row r="16" spans="3:44" x14ac:dyDescent="0.2">
      <c r="C16" s="18" t="s">
        <v>3</v>
      </c>
      <c r="D16" s="17">
        <v>182</v>
      </c>
      <c r="E16" s="17">
        <v>171</v>
      </c>
      <c r="F16" s="17">
        <v>114</v>
      </c>
      <c r="G16" s="17">
        <v>77</v>
      </c>
      <c r="H16" s="17">
        <v>54</v>
      </c>
      <c r="I16" s="17">
        <v>46</v>
      </c>
      <c r="J16" s="17">
        <v>45</v>
      </c>
      <c r="K16" s="17">
        <v>65</v>
      </c>
      <c r="L16" s="17">
        <v>49</v>
      </c>
    </row>
    <row r="17" spans="3:16" x14ac:dyDescent="0.2">
      <c r="C17" s="18" t="s">
        <v>35</v>
      </c>
      <c r="D17" s="17"/>
      <c r="E17" s="17"/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</row>
    <row r="18" spans="3:16" x14ac:dyDescent="0.2">
      <c r="C18" s="1" t="s">
        <v>4</v>
      </c>
      <c r="D18" s="17">
        <v>176</v>
      </c>
      <c r="E18" s="17">
        <v>116</v>
      </c>
      <c r="F18" s="17">
        <v>120</v>
      </c>
      <c r="G18" s="17">
        <v>112</v>
      </c>
      <c r="H18" s="17">
        <v>100</v>
      </c>
      <c r="I18" s="17">
        <v>116</v>
      </c>
      <c r="J18" s="17">
        <v>73</v>
      </c>
      <c r="K18" s="17">
        <v>75</v>
      </c>
      <c r="L18" s="17">
        <v>79</v>
      </c>
      <c r="N18" s="1">
        <v>1999</v>
      </c>
      <c r="O18" s="17">
        <v>1214</v>
      </c>
      <c r="P18" s="17">
        <v>393420</v>
      </c>
    </row>
    <row r="19" spans="3:16" x14ac:dyDescent="0.2">
      <c r="C19" s="1" t="s">
        <v>5</v>
      </c>
      <c r="D19" s="17">
        <v>14</v>
      </c>
      <c r="E19" s="17">
        <v>7</v>
      </c>
      <c r="F19" s="17">
        <v>7</v>
      </c>
      <c r="G19" s="17">
        <v>1</v>
      </c>
      <c r="H19" s="17">
        <v>4</v>
      </c>
      <c r="I19" s="17">
        <v>3</v>
      </c>
      <c r="J19" s="17">
        <v>3</v>
      </c>
      <c r="K19" s="17">
        <v>7</v>
      </c>
      <c r="L19" s="17">
        <v>6</v>
      </c>
      <c r="O19" s="17"/>
      <c r="P19" s="17"/>
    </row>
    <row r="20" spans="3:16" x14ac:dyDescent="0.2">
      <c r="C20" s="19" t="s">
        <v>6</v>
      </c>
      <c r="D20" s="20">
        <v>1</v>
      </c>
      <c r="E20" s="20">
        <v>0</v>
      </c>
      <c r="F20" s="20">
        <v>0</v>
      </c>
      <c r="G20" s="17">
        <v>0</v>
      </c>
      <c r="H20" s="17">
        <v>1</v>
      </c>
      <c r="I20" s="17">
        <v>0</v>
      </c>
      <c r="J20" s="17">
        <v>4</v>
      </c>
      <c r="K20" s="17">
        <v>5</v>
      </c>
      <c r="L20" s="17">
        <v>13</v>
      </c>
      <c r="N20" s="4"/>
      <c r="O20" s="4" t="s">
        <v>7</v>
      </c>
      <c r="P20" s="4" t="s">
        <v>8</v>
      </c>
    </row>
    <row r="21" spans="3:16" x14ac:dyDescent="0.2">
      <c r="C21" s="9" t="s">
        <v>9</v>
      </c>
      <c r="D21" s="21">
        <v>36</v>
      </c>
      <c r="E21" s="21">
        <v>16</v>
      </c>
      <c r="F21" s="21">
        <v>12</v>
      </c>
      <c r="G21" s="21">
        <v>15</v>
      </c>
      <c r="H21" s="21">
        <v>17</v>
      </c>
      <c r="I21" s="21">
        <v>3</v>
      </c>
      <c r="J21" s="21">
        <v>9</v>
      </c>
      <c r="K21" s="21">
        <v>7</v>
      </c>
      <c r="L21" s="21">
        <v>16</v>
      </c>
      <c r="N21" s="1">
        <v>2000</v>
      </c>
      <c r="O21" s="17">
        <v>1048</v>
      </c>
      <c r="P21" s="17">
        <v>310138</v>
      </c>
    </row>
    <row r="22" spans="3:16" x14ac:dyDescent="0.2">
      <c r="C22" s="22" t="s">
        <v>10</v>
      </c>
      <c r="D22" s="23">
        <v>169</v>
      </c>
      <c r="E22" s="23">
        <v>303</v>
      </c>
      <c r="F22" s="23">
        <v>347</v>
      </c>
      <c r="G22" s="23">
        <v>270</v>
      </c>
      <c r="H22" s="23">
        <v>214</v>
      </c>
      <c r="I22" s="23">
        <v>187</v>
      </c>
      <c r="J22" s="23">
        <v>153</v>
      </c>
      <c r="K22" s="23">
        <v>354</v>
      </c>
      <c r="L22" s="23">
        <v>405</v>
      </c>
      <c r="N22" s="1">
        <v>2001</v>
      </c>
      <c r="O22" s="17">
        <v>896</v>
      </c>
      <c r="P22" s="17">
        <v>149102</v>
      </c>
    </row>
    <row r="23" spans="3:16" s="9" customFormat="1" x14ac:dyDescent="0.2">
      <c r="C23" s="6"/>
      <c r="D23" s="24"/>
      <c r="E23" s="24"/>
      <c r="F23" s="24"/>
      <c r="G23" s="1"/>
      <c r="H23" s="1"/>
      <c r="N23" s="9">
        <v>2004</v>
      </c>
      <c r="O23" s="21">
        <v>973</v>
      </c>
      <c r="P23" s="21">
        <v>465309</v>
      </c>
    </row>
    <row r="24" spans="3:16" x14ac:dyDescent="0.2">
      <c r="N24" s="1">
        <v>2006</v>
      </c>
      <c r="O24" s="17">
        <v>1248</v>
      </c>
      <c r="P24" s="17">
        <v>620962</v>
      </c>
    </row>
    <row r="25" spans="3:16" ht="12.75" customHeight="1" x14ac:dyDescent="0.2">
      <c r="C25" s="64"/>
      <c r="D25" s="25" t="s">
        <v>41</v>
      </c>
      <c r="E25" s="25"/>
      <c r="F25" s="25"/>
      <c r="G25" s="25"/>
      <c r="H25" s="25"/>
      <c r="I25" s="25"/>
      <c r="J25" s="25"/>
      <c r="K25" s="25"/>
      <c r="L25" s="25"/>
      <c r="N25" s="1">
        <v>2007</v>
      </c>
      <c r="O25" s="17">
        <v>1123</v>
      </c>
      <c r="P25" s="17">
        <v>468900</v>
      </c>
    </row>
    <row r="26" spans="3:16" x14ac:dyDescent="0.2">
      <c r="C26" s="64"/>
      <c r="D26" s="48"/>
      <c r="E26" s="48"/>
      <c r="F26" s="48"/>
      <c r="G26" s="48"/>
      <c r="N26" s="1">
        <v>2008</v>
      </c>
      <c r="O26" s="17">
        <v>1168</v>
      </c>
      <c r="P26" s="17">
        <v>480855</v>
      </c>
    </row>
    <row r="27" spans="3:16" x14ac:dyDescent="0.2">
      <c r="I27" s="26"/>
      <c r="J27" s="26"/>
      <c r="K27" s="26"/>
      <c r="L27" s="26" t="s">
        <v>30</v>
      </c>
      <c r="N27" s="1">
        <v>2009</v>
      </c>
      <c r="O27" s="17">
        <v>1122</v>
      </c>
      <c r="P27" s="27">
        <v>421425</v>
      </c>
    </row>
    <row r="28" spans="3:16" x14ac:dyDescent="0.2">
      <c r="C28" s="10" t="s">
        <v>1</v>
      </c>
      <c r="D28" s="11">
        <f>D11</f>
        <v>2008</v>
      </c>
      <c r="E28" s="11">
        <f>E11</f>
        <v>2009</v>
      </c>
      <c r="F28" s="11">
        <f>F11</f>
        <v>2010</v>
      </c>
      <c r="G28" s="12">
        <v>2011</v>
      </c>
      <c r="H28" s="12">
        <v>2012</v>
      </c>
      <c r="I28" s="12">
        <v>2013</v>
      </c>
      <c r="J28" s="12">
        <v>2014</v>
      </c>
      <c r="K28" s="12">
        <v>2015</v>
      </c>
      <c r="L28" s="12">
        <v>2016</v>
      </c>
      <c r="N28" s="1">
        <v>2010</v>
      </c>
      <c r="O28" s="17">
        <f>F13</f>
        <v>990</v>
      </c>
      <c r="P28" s="27">
        <f>F30</f>
        <v>205.69999999999996</v>
      </c>
    </row>
    <row r="29" spans="3:16" ht="12.75" customHeight="1" x14ac:dyDescent="0.2">
      <c r="C29" s="13"/>
      <c r="D29" s="14"/>
      <c r="E29" s="14"/>
      <c r="F29" s="14"/>
      <c r="N29" s="1">
        <v>2011</v>
      </c>
      <c r="O29" s="17">
        <f>G13</f>
        <v>823</v>
      </c>
      <c r="P29" s="28">
        <f>G30</f>
        <v>183.10000000000002</v>
      </c>
    </row>
    <row r="30" spans="3:16" ht="13.5" customHeight="1" x14ac:dyDescent="0.2">
      <c r="C30" s="6" t="s">
        <v>2</v>
      </c>
      <c r="D30" s="34">
        <f>SUM(D32:D39)</f>
        <v>502.23500000000001</v>
      </c>
      <c r="E30" s="34">
        <f>SUM(E32:E39)</f>
        <v>355</v>
      </c>
      <c r="F30" s="34">
        <f>SUM(F32:F39)</f>
        <v>205.69999999999996</v>
      </c>
      <c r="G30" s="34">
        <f>SUM(G32:G39)</f>
        <v>183.10000000000002</v>
      </c>
      <c r="H30" s="34">
        <f>SUM(H32:H39)</f>
        <v>156.39999999999998</v>
      </c>
      <c r="I30" s="34">
        <v>181.5</v>
      </c>
      <c r="J30" s="34">
        <f>SUM(J32:J39)</f>
        <v>356.15204109999996</v>
      </c>
      <c r="K30" s="34">
        <f>SUM(K32:K39)</f>
        <v>186.97378800000001</v>
      </c>
      <c r="L30" s="34">
        <f>SUM(L32:L39)</f>
        <v>246.79999999999998</v>
      </c>
    </row>
    <row r="31" spans="3:16" x14ac:dyDescent="0.2">
      <c r="D31" s="59"/>
      <c r="E31" s="59"/>
      <c r="F31" s="59"/>
      <c r="G31" s="59"/>
      <c r="J31" s="36"/>
      <c r="K31" s="36"/>
      <c r="L31" s="36"/>
    </row>
    <row r="32" spans="3:16" x14ac:dyDescent="0.2">
      <c r="C32" s="1" t="s">
        <v>31</v>
      </c>
      <c r="D32" s="36">
        <v>116.6</v>
      </c>
      <c r="E32" s="36">
        <v>146.4</v>
      </c>
      <c r="F32" s="36">
        <v>93.1</v>
      </c>
      <c r="G32" s="36">
        <v>87.9</v>
      </c>
      <c r="H32" s="36">
        <v>103</v>
      </c>
      <c r="I32" s="36">
        <v>86.2</v>
      </c>
      <c r="J32" s="36">
        <f>99.5821794</f>
        <v>99.582179400000001</v>
      </c>
      <c r="K32" s="36">
        <v>96.489800000000002</v>
      </c>
      <c r="L32" s="36">
        <v>84.9</v>
      </c>
    </row>
    <row r="33" spans="3:18" x14ac:dyDescent="0.2">
      <c r="C33" s="1" t="s">
        <v>12</v>
      </c>
      <c r="D33" s="36">
        <v>116.6</v>
      </c>
      <c r="E33" s="36">
        <v>92.8</v>
      </c>
      <c r="F33" s="36">
        <v>49.5</v>
      </c>
      <c r="G33" s="36">
        <v>37.4</v>
      </c>
      <c r="H33" s="36">
        <v>15.4</v>
      </c>
      <c r="I33" s="36">
        <v>26.9</v>
      </c>
      <c r="J33" s="36">
        <f>72.3082601</f>
        <v>72.308260099999998</v>
      </c>
      <c r="K33" s="36">
        <v>41.557340000000003</v>
      </c>
      <c r="L33" s="36">
        <v>71.099999999999994</v>
      </c>
    </row>
    <row r="34" spans="3:18" x14ac:dyDescent="0.2">
      <c r="C34" s="1" t="s">
        <v>35</v>
      </c>
      <c r="D34" s="36"/>
      <c r="E34" s="36"/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</row>
    <row r="35" spans="3:18" x14ac:dyDescent="0.2">
      <c r="C35" s="1" t="s">
        <v>4</v>
      </c>
      <c r="D35" s="36">
        <v>162.80000000000001</v>
      </c>
      <c r="E35" s="36">
        <v>49.5</v>
      </c>
      <c r="F35" s="36">
        <v>45.3</v>
      </c>
      <c r="G35" s="36">
        <v>39.5</v>
      </c>
      <c r="H35" s="36">
        <v>15.1</v>
      </c>
      <c r="I35" s="36">
        <v>44.3</v>
      </c>
      <c r="J35" s="36">
        <f>25.7268016</f>
        <v>25.726801600000002</v>
      </c>
      <c r="K35" s="36">
        <v>26.328868</v>
      </c>
      <c r="L35" s="36">
        <v>40.200000000000003</v>
      </c>
    </row>
    <row r="36" spans="3:18" x14ac:dyDescent="0.2">
      <c r="C36" s="1" t="s">
        <v>5</v>
      </c>
      <c r="D36" s="36">
        <v>29.6</v>
      </c>
      <c r="E36" s="36">
        <v>2.5</v>
      </c>
      <c r="F36" s="36">
        <v>3.2</v>
      </c>
      <c r="G36" s="36">
        <v>0.5</v>
      </c>
      <c r="H36" s="36">
        <v>1.2</v>
      </c>
      <c r="I36" s="36">
        <v>3.6</v>
      </c>
      <c r="J36" s="36">
        <f>0.1768</f>
        <v>0.17680000000000001</v>
      </c>
      <c r="K36" s="36">
        <v>1.39</v>
      </c>
      <c r="L36" s="36">
        <v>3.9</v>
      </c>
    </row>
    <row r="37" spans="3:18" x14ac:dyDescent="0.2">
      <c r="C37" s="1" t="s">
        <v>6</v>
      </c>
      <c r="D37" s="60">
        <v>0.23499999999999999</v>
      </c>
      <c r="E37" s="60">
        <v>0</v>
      </c>
      <c r="F37" s="60">
        <v>0</v>
      </c>
      <c r="G37" s="61"/>
      <c r="H37" s="62">
        <v>10</v>
      </c>
      <c r="I37" s="62">
        <v>0</v>
      </c>
      <c r="J37" s="36">
        <v>142.1</v>
      </c>
      <c r="K37" s="36">
        <v>4.5590000000000002</v>
      </c>
      <c r="L37" s="36">
        <v>4.4000000000000004</v>
      </c>
    </row>
    <row r="38" spans="3:18" x14ac:dyDescent="0.2">
      <c r="C38" s="1" t="s">
        <v>9</v>
      </c>
      <c r="D38" s="36">
        <v>62.7</v>
      </c>
      <c r="E38" s="36">
        <v>28.8</v>
      </c>
      <c r="F38" s="36">
        <v>2</v>
      </c>
      <c r="G38" s="36">
        <v>6.9</v>
      </c>
      <c r="H38" s="36">
        <v>3</v>
      </c>
      <c r="I38" s="36">
        <v>0.4</v>
      </c>
      <c r="J38" s="36">
        <f>5.858</f>
        <v>5.8579999999999997</v>
      </c>
      <c r="K38" s="36">
        <v>6.34</v>
      </c>
      <c r="L38" s="36">
        <v>11.6</v>
      </c>
    </row>
    <row r="39" spans="3:18" x14ac:dyDescent="0.2">
      <c r="C39" s="22" t="s">
        <v>10</v>
      </c>
      <c r="D39" s="63">
        <v>13.7</v>
      </c>
      <c r="E39" s="63">
        <v>35</v>
      </c>
      <c r="F39" s="63">
        <v>12.6</v>
      </c>
      <c r="G39" s="63">
        <v>10.9</v>
      </c>
      <c r="H39" s="63">
        <v>8.6999999999999993</v>
      </c>
      <c r="I39" s="63">
        <v>20.100000000000001</v>
      </c>
      <c r="J39" s="63">
        <v>10.4</v>
      </c>
      <c r="K39" s="63">
        <v>10.30878</v>
      </c>
      <c r="L39" s="63">
        <v>30.7</v>
      </c>
    </row>
    <row r="40" spans="3:18" x14ac:dyDescent="0.2">
      <c r="K40" s="59"/>
      <c r="L40" s="59"/>
    </row>
    <row r="41" spans="3:18" x14ac:dyDescent="0.2">
      <c r="C41" s="18" t="s">
        <v>14</v>
      </c>
      <c r="H41" s="32"/>
    </row>
    <row r="42" spans="3:18" x14ac:dyDescent="0.2">
      <c r="H42" s="32"/>
    </row>
    <row r="43" spans="3:18" x14ac:dyDescent="0.2">
      <c r="D43" s="59"/>
      <c r="E43" s="59"/>
      <c r="F43" s="59"/>
      <c r="G43" s="59"/>
      <c r="H43" s="32"/>
    </row>
    <row r="44" spans="3:18" x14ac:dyDescent="0.2">
      <c r="H44" s="32"/>
    </row>
    <row r="46" spans="3:18" x14ac:dyDescent="0.2">
      <c r="H46" s="17"/>
      <c r="I46" s="32"/>
      <c r="J46" s="32"/>
      <c r="O46" s="32"/>
      <c r="P46" s="32"/>
      <c r="Q46" s="32"/>
      <c r="R46" s="9"/>
    </row>
    <row r="47" spans="3:18" x14ac:dyDescent="0.2">
      <c r="H47" s="17"/>
    </row>
    <row r="48" spans="3:18" x14ac:dyDescent="0.2">
      <c r="H48" s="17"/>
      <c r="I48" s="17"/>
      <c r="J48" s="17"/>
      <c r="O48" s="17"/>
      <c r="P48" s="17"/>
      <c r="Q48" s="17"/>
    </row>
    <row r="49" spans="3:17" x14ac:dyDescent="0.2">
      <c r="H49" s="17"/>
      <c r="I49" s="17"/>
      <c r="J49" s="17"/>
      <c r="O49" s="17"/>
      <c r="P49" s="17"/>
      <c r="Q49" s="17"/>
    </row>
    <row r="50" spans="3:17" x14ac:dyDescent="0.2">
      <c r="H50" s="17"/>
      <c r="I50" s="17"/>
      <c r="J50" s="17"/>
      <c r="O50" s="17"/>
      <c r="P50" s="17"/>
      <c r="Q50" s="17"/>
    </row>
    <row r="51" spans="3:17" x14ac:dyDescent="0.2">
      <c r="H51" s="17"/>
      <c r="I51" s="17"/>
      <c r="J51" s="17"/>
      <c r="O51" s="17"/>
      <c r="P51" s="17"/>
      <c r="Q51" s="17"/>
    </row>
    <row r="52" spans="3:17" x14ac:dyDescent="0.2"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3:17" x14ac:dyDescent="0.2"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3:17" x14ac:dyDescent="0.2">
      <c r="C54" s="18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3:17" x14ac:dyDescent="0.2">
      <c r="H55" s="34"/>
      <c r="I55" s="34"/>
      <c r="J55" s="34"/>
      <c r="K55" s="34"/>
      <c r="L55" s="34"/>
      <c r="M55" s="34"/>
      <c r="N55" s="34"/>
      <c r="O55" s="34"/>
      <c r="P55" s="34"/>
    </row>
    <row r="56" spans="3:17" x14ac:dyDescent="0.2">
      <c r="C56" s="35"/>
      <c r="H56" s="30"/>
      <c r="I56" s="36"/>
      <c r="K56" s="17"/>
      <c r="L56" s="17"/>
      <c r="M56" s="17"/>
      <c r="N56" s="17"/>
      <c r="O56" s="17"/>
      <c r="P56" s="37"/>
    </row>
    <row r="57" spans="3:17" ht="15" x14ac:dyDescent="0.25">
      <c r="C57" s="38"/>
      <c r="D57" s="38"/>
      <c r="E57" s="38"/>
      <c r="F57" s="38"/>
      <c r="G57" s="38"/>
      <c r="H57" s="38"/>
      <c r="I57" s="36"/>
      <c r="K57" s="17"/>
      <c r="L57" s="17"/>
      <c r="M57" s="17"/>
      <c r="N57" s="17"/>
      <c r="O57" s="17"/>
      <c r="P57" s="37"/>
    </row>
    <row r="58" spans="3:17" ht="9" customHeight="1" x14ac:dyDescent="0.2">
      <c r="C58" s="39"/>
      <c r="H58" s="30"/>
      <c r="I58" s="36"/>
      <c r="K58" s="17"/>
      <c r="L58" s="17"/>
      <c r="M58" s="17"/>
      <c r="N58" s="17"/>
      <c r="O58" s="17"/>
      <c r="P58" s="37"/>
    </row>
    <row r="59" spans="3:17" x14ac:dyDescent="0.2">
      <c r="H59" s="30"/>
      <c r="I59" s="36"/>
      <c r="K59" s="17"/>
      <c r="L59" s="17"/>
      <c r="M59" s="17"/>
      <c r="N59" s="17"/>
      <c r="O59" s="17"/>
      <c r="P59" s="37"/>
    </row>
    <row r="60" spans="3:17" x14ac:dyDescent="0.2">
      <c r="H60" s="30"/>
      <c r="I60" s="36"/>
      <c r="K60" s="17"/>
      <c r="L60" s="17"/>
      <c r="M60" s="17"/>
      <c r="N60" s="17"/>
      <c r="O60" s="17"/>
      <c r="P60" s="37"/>
    </row>
    <row r="61" spans="3:17" x14ac:dyDescent="0.2">
      <c r="H61" s="30"/>
      <c r="I61" s="36"/>
      <c r="K61" s="17"/>
      <c r="L61" s="17"/>
      <c r="M61" s="17"/>
      <c r="N61" s="17"/>
      <c r="O61" s="17"/>
      <c r="P61" s="37"/>
    </row>
    <row r="62" spans="3:17" x14ac:dyDescent="0.2">
      <c r="H62" s="30"/>
      <c r="I62" s="36"/>
      <c r="K62" s="40"/>
      <c r="L62" s="17"/>
      <c r="M62" s="17"/>
      <c r="N62" s="17"/>
      <c r="O62" s="17"/>
      <c r="P62" s="37"/>
    </row>
    <row r="63" spans="3:17" x14ac:dyDescent="0.2">
      <c r="O63" s="17"/>
    </row>
  </sheetData>
  <mergeCells count="4">
    <mergeCell ref="C57:H57"/>
    <mergeCell ref="H1:AR1"/>
    <mergeCell ref="D8:L8"/>
    <mergeCell ref="D25:L25"/>
  </mergeCells>
  <pageMargins left="0.7" right="0.7" top="0.75" bottom="0.75" header="0.3" footer="0.3"/>
  <pageSetup scale="74" fitToWidth="0" fitToHeight="0" orientation="portrait" r:id="rId1"/>
  <colBreaks count="1" manualBreakCount="1">
    <brk id="12" max="56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2</xdr:col>
                <xdr:colOff>838200</xdr:colOff>
                <xdr:row>3</xdr:row>
                <xdr:rowOff>142875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61"/>
  <sheetViews>
    <sheetView showWhiteSpace="0" zoomScaleNormal="100" zoomScaleSheetLayoutView="100" workbookViewId="0">
      <selection activeCell="E48" sqref="E48"/>
    </sheetView>
  </sheetViews>
  <sheetFormatPr defaultColWidth="12.28515625" defaultRowHeight="12.75" x14ac:dyDescent="0.2"/>
  <cols>
    <col min="1" max="1" width="4.5703125" style="1" customWidth="1"/>
    <col min="2" max="2" width="23.140625" style="1" customWidth="1"/>
    <col min="3" max="4" width="12.28515625" style="1" customWidth="1"/>
    <col min="5" max="5" width="12.7109375" style="1" customWidth="1"/>
    <col min="6" max="6" width="12.42578125" style="1" customWidth="1"/>
    <col min="7" max="8" width="11.5703125" style="1" customWidth="1"/>
    <col min="9" max="9" width="15.28515625" style="1" customWidth="1"/>
    <col min="10" max="11" width="9.42578125" style="1" customWidth="1"/>
    <col min="12" max="12" width="9.28515625" style="1" customWidth="1"/>
    <col min="13" max="14" width="6.85546875" style="1" customWidth="1"/>
    <col min="15" max="17" width="0" style="1" hidden="1" customWidth="1"/>
    <col min="18" max="260" width="12.28515625" style="1"/>
    <col min="261" max="261" width="4.42578125" style="1" customWidth="1"/>
    <col min="262" max="262" width="23.140625" style="1" customWidth="1"/>
    <col min="263" max="267" width="12.28515625" style="1" customWidth="1"/>
    <col min="268" max="268" width="4.42578125" style="1" customWidth="1"/>
    <col min="269" max="516" width="12.28515625" style="1"/>
    <col min="517" max="517" width="4.42578125" style="1" customWidth="1"/>
    <col min="518" max="518" width="23.140625" style="1" customWidth="1"/>
    <col min="519" max="523" width="12.28515625" style="1" customWidth="1"/>
    <col min="524" max="524" width="4.42578125" style="1" customWidth="1"/>
    <col min="525" max="772" width="12.28515625" style="1"/>
    <col min="773" max="773" width="4.42578125" style="1" customWidth="1"/>
    <col min="774" max="774" width="23.140625" style="1" customWidth="1"/>
    <col min="775" max="779" width="12.28515625" style="1" customWidth="1"/>
    <col min="780" max="780" width="4.42578125" style="1" customWidth="1"/>
    <col min="781" max="1028" width="12.28515625" style="1"/>
    <col min="1029" max="1029" width="4.42578125" style="1" customWidth="1"/>
    <col min="1030" max="1030" width="23.140625" style="1" customWidth="1"/>
    <col min="1031" max="1035" width="12.28515625" style="1" customWidth="1"/>
    <col min="1036" max="1036" width="4.42578125" style="1" customWidth="1"/>
    <col min="1037" max="1284" width="12.28515625" style="1"/>
    <col min="1285" max="1285" width="4.42578125" style="1" customWidth="1"/>
    <col min="1286" max="1286" width="23.140625" style="1" customWidth="1"/>
    <col min="1287" max="1291" width="12.28515625" style="1" customWidth="1"/>
    <col min="1292" max="1292" width="4.42578125" style="1" customWidth="1"/>
    <col min="1293" max="1540" width="12.28515625" style="1"/>
    <col min="1541" max="1541" width="4.42578125" style="1" customWidth="1"/>
    <col min="1542" max="1542" width="23.140625" style="1" customWidth="1"/>
    <col min="1543" max="1547" width="12.28515625" style="1" customWidth="1"/>
    <col min="1548" max="1548" width="4.42578125" style="1" customWidth="1"/>
    <col min="1549" max="1796" width="12.28515625" style="1"/>
    <col min="1797" max="1797" width="4.42578125" style="1" customWidth="1"/>
    <col min="1798" max="1798" width="23.140625" style="1" customWidth="1"/>
    <col min="1799" max="1803" width="12.28515625" style="1" customWidth="1"/>
    <col min="1804" max="1804" width="4.42578125" style="1" customWidth="1"/>
    <col min="1805" max="2052" width="12.28515625" style="1"/>
    <col min="2053" max="2053" width="4.42578125" style="1" customWidth="1"/>
    <col min="2054" max="2054" width="23.140625" style="1" customWidth="1"/>
    <col min="2055" max="2059" width="12.28515625" style="1" customWidth="1"/>
    <col min="2060" max="2060" width="4.42578125" style="1" customWidth="1"/>
    <col min="2061" max="2308" width="12.28515625" style="1"/>
    <col min="2309" max="2309" width="4.42578125" style="1" customWidth="1"/>
    <col min="2310" max="2310" width="23.140625" style="1" customWidth="1"/>
    <col min="2311" max="2315" width="12.28515625" style="1" customWidth="1"/>
    <col min="2316" max="2316" width="4.42578125" style="1" customWidth="1"/>
    <col min="2317" max="2564" width="12.28515625" style="1"/>
    <col min="2565" max="2565" width="4.42578125" style="1" customWidth="1"/>
    <col min="2566" max="2566" width="23.140625" style="1" customWidth="1"/>
    <col min="2567" max="2571" width="12.28515625" style="1" customWidth="1"/>
    <col min="2572" max="2572" width="4.42578125" style="1" customWidth="1"/>
    <col min="2573" max="2820" width="12.28515625" style="1"/>
    <col min="2821" max="2821" width="4.42578125" style="1" customWidth="1"/>
    <col min="2822" max="2822" width="23.140625" style="1" customWidth="1"/>
    <col min="2823" max="2827" width="12.28515625" style="1" customWidth="1"/>
    <col min="2828" max="2828" width="4.42578125" style="1" customWidth="1"/>
    <col min="2829" max="3076" width="12.28515625" style="1"/>
    <col min="3077" max="3077" width="4.42578125" style="1" customWidth="1"/>
    <col min="3078" max="3078" width="23.140625" style="1" customWidth="1"/>
    <col min="3079" max="3083" width="12.28515625" style="1" customWidth="1"/>
    <col min="3084" max="3084" width="4.42578125" style="1" customWidth="1"/>
    <col min="3085" max="3332" width="12.28515625" style="1"/>
    <col min="3333" max="3333" width="4.42578125" style="1" customWidth="1"/>
    <col min="3334" max="3334" width="23.140625" style="1" customWidth="1"/>
    <col min="3335" max="3339" width="12.28515625" style="1" customWidth="1"/>
    <col min="3340" max="3340" width="4.42578125" style="1" customWidth="1"/>
    <col min="3341" max="3588" width="12.28515625" style="1"/>
    <col min="3589" max="3589" width="4.42578125" style="1" customWidth="1"/>
    <col min="3590" max="3590" width="23.140625" style="1" customWidth="1"/>
    <col min="3591" max="3595" width="12.28515625" style="1" customWidth="1"/>
    <col min="3596" max="3596" width="4.42578125" style="1" customWidth="1"/>
    <col min="3597" max="3844" width="12.28515625" style="1"/>
    <col min="3845" max="3845" width="4.42578125" style="1" customWidth="1"/>
    <col min="3846" max="3846" width="23.140625" style="1" customWidth="1"/>
    <col min="3847" max="3851" width="12.28515625" style="1" customWidth="1"/>
    <col min="3852" max="3852" width="4.42578125" style="1" customWidth="1"/>
    <col min="3853" max="4100" width="12.28515625" style="1"/>
    <col min="4101" max="4101" width="4.42578125" style="1" customWidth="1"/>
    <col min="4102" max="4102" width="23.140625" style="1" customWidth="1"/>
    <col min="4103" max="4107" width="12.28515625" style="1" customWidth="1"/>
    <col min="4108" max="4108" width="4.42578125" style="1" customWidth="1"/>
    <col min="4109" max="4356" width="12.28515625" style="1"/>
    <col min="4357" max="4357" width="4.42578125" style="1" customWidth="1"/>
    <col min="4358" max="4358" width="23.140625" style="1" customWidth="1"/>
    <col min="4359" max="4363" width="12.28515625" style="1" customWidth="1"/>
    <col min="4364" max="4364" width="4.42578125" style="1" customWidth="1"/>
    <col min="4365" max="4612" width="12.28515625" style="1"/>
    <col min="4613" max="4613" width="4.42578125" style="1" customWidth="1"/>
    <col min="4614" max="4614" width="23.140625" style="1" customWidth="1"/>
    <col min="4615" max="4619" width="12.28515625" style="1" customWidth="1"/>
    <col min="4620" max="4620" width="4.42578125" style="1" customWidth="1"/>
    <col min="4621" max="4868" width="12.28515625" style="1"/>
    <col min="4869" max="4869" width="4.42578125" style="1" customWidth="1"/>
    <col min="4870" max="4870" width="23.140625" style="1" customWidth="1"/>
    <col min="4871" max="4875" width="12.28515625" style="1" customWidth="1"/>
    <col min="4876" max="4876" width="4.42578125" style="1" customWidth="1"/>
    <col min="4877" max="5124" width="12.28515625" style="1"/>
    <col min="5125" max="5125" width="4.42578125" style="1" customWidth="1"/>
    <col min="5126" max="5126" width="23.140625" style="1" customWidth="1"/>
    <col min="5127" max="5131" width="12.28515625" style="1" customWidth="1"/>
    <col min="5132" max="5132" width="4.42578125" style="1" customWidth="1"/>
    <col min="5133" max="5380" width="12.28515625" style="1"/>
    <col min="5381" max="5381" width="4.42578125" style="1" customWidth="1"/>
    <col min="5382" max="5382" width="23.140625" style="1" customWidth="1"/>
    <col min="5383" max="5387" width="12.28515625" style="1" customWidth="1"/>
    <col min="5388" max="5388" width="4.42578125" style="1" customWidth="1"/>
    <col min="5389" max="5636" width="12.28515625" style="1"/>
    <col min="5637" max="5637" width="4.42578125" style="1" customWidth="1"/>
    <col min="5638" max="5638" width="23.140625" style="1" customWidth="1"/>
    <col min="5639" max="5643" width="12.28515625" style="1" customWidth="1"/>
    <col min="5644" max="5644" width="4.42578125" style="1" customWidth="1"/>
    <col min="5645" max="5892" width="12.28515625" style="1"/>
    <col min="5893" max="5893" width="4.42578125" style="1" customWidth="1"/>
    <col min="5894" max="5894" width="23.140625" style="1" customWidth="1"/>
    <col min="5895" max="5899" width="12.28515625" style="1" customWidth="1"/>
    <col min="5900" max="5900" width="4.42578125" style="1" customWidth="1"/>
    <col min="5901" max="6148" width="12.28515625" style="1"/>
    <col min="6149" max="6149" width="4.42578125" style="1" customWidth="1"/>
    <col min="6150" max="6150" width="23.140625" style="1" customWidth="1"/>
    <col min="6151" max="6155" width="12.28515625" style="1" customWidth="1"/>
    <col min="6156" max="6156" width="4.42578125" style="1" customWidth="1"/>
    <col min="6157" max="6404" width="12.28515625" style="1"/>
    <col min="6405" max="6405" width="4.42578125" style="1" customWidth="1"/>
    <col min="6406" max="6406" width="23.140625" style="1" customWidth="1"/>
    <col min="6407" max="6411" width="12.28515625" style="1" customWidth="1"/>
    <col min="6412" max="6412" width="4.42578125" style="1" customWidth="1"/>
    <col min="6413" max="6660" width="12.28515625" style="1"/>
    <col min="6661" max="6661" width="4.42578125" style="1" customWidth="1"/>
    <col min="6662" max="6662" width="23.140625" style="1" customWidth="1"/>
    <col min="6663" max="6667" width="12.28515625" style="1" customWidth="1"/>
    <col min="6668" max="6668" width="4.42578125" style="1" customWidth="1"/>
    <col min="6669" max="6916" width="12.28515625" style="1"/>
    <col min="6917" max="6917" width="4.42578125" style="1" customWidth="1"/>
    <col min="6918" max="6918" width="23.140625" style="1" customWidth="1"/>
    <col min="6919" max="6923" width="12.28515625" style="1" customWidth="1"/>
    <col min="6924" max="6924" width="4.42578125" style="1" customWidth="1"/>
    <col min="6925" max="7172" width="12.28515625" style="1"/>
    <col min="7173" max="7173" width="4.42578125" style="1" customWidth="1"/>
    <col min="7174" max="7174" width="23.140625" style="1" customWidth="1"/>
    <col min="7175" max="7179" width="12.28515625" style="1" customWidth="1"/>
    <col min="7180" max="7180" width="4.42578125" style="1" customWidth="1"/>
    <col min="7181" max="7428" width="12.28515625" style="1"/>
    <col min="7429" max="7429" width="4.42578125" style="1" customWidth="1"/>
    <col min="7430" max="7430" width="23.140625" style="1" customWidth="1"/>
    <col min="7431" max="7435" width="12.28515625" style="1" customWidth="1"/>
    <col min="7436" max="7436" width="4.42578125" style="1" customWidth="1"/>
    <col min="7437" max="7684" width="12.28515625" style="1"/>
    <col min="7685" max="7685" width="4.42578125" style="1" customWidth="1"/>
    <col min="7686" max="7686" width="23.140625" style="1" customWidth="1"/>
    <col min="7687" max="7691" width="12.28515625" style="1" customWidth="1"/>
    <col min="7692" max="7692" width="4.42578125" style="1" customWidth="1"/>
    <col min="7693" max="7940" width="12.28515625" style="1"/>
    <col min="7941" max="7941" width="4.42578125" style="1" customWidth="1"/>
    <col min="7942" max="7942" width="23.140625" style="1" customWidth="1"/>
    <col min="7943" max="7947" width="12.28515625" style="1" customWidth="1"/>
    <col min="7948" max="7948" width="4.42578125" style="1" customWidth="1"/>
    <col min="7949" max="8196" width="12.28515625" style="1"/>
    <col min="8197" max="8197" width="4.42578125" style="1" customWidth="1"/>
    <col min="8198" max="8198" width="23.140625" style="1" customWidth="1"/>
    <col min="8199" max="8203" width="12.28515625" style="1" customWidth="1"/>
    <col min="8204" max="8204" width="4.42578125" style="1" customWidth="1"/>
    <col min="8205" max="8452" width="12.28515625" style="1"/>
    <col min="8453" max="8453" width="4.42578125" style="1" customWidth="1"/>
    <col min="8454" max="8454" width="23.140625" style="1" customWidth="1"/>
    <col min="8455" max="8459" width="12.28515625" style="1" customWidth="1"/>
    <col min="8460" max="8460" width="4.42578125" style="1" customWidth="1"/>
    <col min="8461" max="8708" width="12.28515625" style="1"/>
    <col min="8709" max="8709" width="4.42578125" style="1" customWidth="1"/>
    <col min="8710" max="8710" width="23.140625" style="1" customWidth="1"/>
    <col min="8711" max="8715" width="12.28515625" style="1" customWidth="1"/>
    <col min="8716" max="8716" width="4.42578125" style="1" customWidth="1"/>
    <col min="8717" max="8964" width="12.28515625" style="1"/>
    <col min="8965" max="8965" width="4.42578125" style="1" customWidth="1"/>
    <col min="8966" max="8966" width="23.140625" style="1" customWidth="1"/>
    <col min="8967" max="8971" width="12.28515625" style="1" customWidth="1"/>
    <col min="8972" max="8972" width="4.42578125" style="1" customWidth="1"/>
    <col min="8973" max="9220" width="12.28515625" style="1"/>
    <col min="9221" max="9221" width="4.42578125" style="1" customWidth="1"/>
    <col min="9222" max="9222" width="23.140625" style="1" customWidth="1"/>
    <col min="9223" max="9227" width="12.28515625" style="1" customWidth="1"/>
    <col min="9228" max="9228" width="4.42578125" style="1" customWidth="1"/>
    <col min="9229" max="9476" width="12.28515625" style="1"/>
    <col min="9477" max="9477" width="4.42578125" style="1" customWidth="1"/>
    <col min="9478" max="9478" width="23.140625" style="1" customWidth="1"/>
    <col min="9479" max="9483" width="12.28515625" style="1" customWidth="1"/>
    <col min="9484" max="9484" width="4.42578125" style="1" customWidth="1"/>
    <col min="9485" max="9732" width="12.28515625" style="1"/>
    <col min="9733" max="9733" width="4.42578125" style="1" customWidth="1"/>
    <col min="9734" max="9734" width="23.140625" style="1" customWidth="1"/>
    <col min="9735" max="9739" width="12.28515625" style="1" customWidth="1"/>
    <col min="9740" max="9740" width="4.42578125" style="1" customWidth="1"/>
    <col min="9741" max="9988" width="12.28515625" style="1"/>
    <col min="9989" max="9989" width="4.42578125" style="1" customWidth="1"/>
    <col min="9990" max="9990" width="23.140625" style="1" customWidth="1"/>
    <col min="9991" max="9995" width="12.28515625" style="1" customWidth="1"/>
    <col min="9996" max="9996" width="4.42578125" style="1" customWidth="1"/>
    <col min="9997" max="10244" width="12.28515625" style="1"/>
    <col min="10245" max="10245" width="4.42578125" style="1" customWidth="1"/>
    <col min="10246" max="10246" width="23.140625" style="1" customWidth="1"/>
    <col min="10247" max="10251" width="12.28515625" style="1" customWidth="1"/>
    <col min="10252" max="10252" width="4.42578125" style="1" customWidth="1"/>
    <col min="10253" max="10500" width="12.28515625" style="1"/>
    <col min="10501" max="10501" width="4.42578125" style="1" customWidth="1"/>
    <col min="10502" max="10502" width="23.140625" style="1" customWidth="1"/>
    <col min="10503" max="10507" width="12.28515625" style="1" customWidth="1"/>
    <col min="10508" max="10508" width="4.42578125" style="1" customWidth="1"/>
    <col min="10509" max="10756" width="12.28515625" style="1"/>
    <col min="10757" max="10757" width="4.42578125" style="1" customWidth="1"/>
    <col min="10758" max="10758" width="23.140625" style="1" customWidth="1"/>
    <col min="10759" max="10763" width="12.28515625" style="1" customWidth="1"/>
    <col min="10764" max="10764" width="4.42578125" style="1" customWidth="1"/>
    <col min="10765" max="11012" width="12.28515625" style="1"/>
    <col min="11013" max="11013" width="4.42578125" style="1" customWidth="1"/>
    <col min="11014" max="11014" width="23.140625" style="1" customWidth="1"/>
    <col min="11015" max="11019" width="12.28515625" style="1" customWidth="1"/>
    <col min="11020" max="11020" width="4.42578125" style="1" customWidth="1"/>
    <col min="11021" max="11268" width="12.28515625" style="1"/>
    <col min="11269" max="11269" width="4.42578125" style="1" customWidth="1"/>
    <col min="11270" max="11270" width="23.140625" style="1" customWidth="1"/>
    <col min="11271" max="11275" width="12.28515625" style="1" customWidth="1"/>
    <col min="11276" max="11276" width="4.42578125" style="1" customWidth="1"/>
    <col min="11277" max="11524" width="12.28515625" style="1"/>
    <col min="11525" max="11525" width="4.42578125" style="1" customWidth="1"/>
    <col min="11526" max="11526" width="23.140625" style="1" customWidth="1"/>
    <col min="11527" max="11531" width="12.28515625" style="1" customWidth="1"/>
    <col min="11532" max="11532" width="4.42578125" style="1" customWidth="1"/>
    <col min="11533" max="11780" width="12.28515625" style="1"/>
    <col min="11781" max="11781" width="4.42578125" style="1" customWidth="1"/>
    <col min="11782" max="11782" width="23.140625" style="1" customWidth="1"/>
    <col min="11783" max="11787" width="12.28515625" style="1" customWidth="1"/>
    <col min="11788" max="11788" width="4.42578125" style="1" customWidth="1"/>
    <col min="11789" max="12036" width="12.28515625" style="1"/>
    <col min="12037" max="12037" width="4.42578125" style="1" customWidth="1"/>
    <col min="12038" max="12038" width="23.140625" style="1" customWidth="1"/>
    <col min="12039" max="12043" width="12.28515625" style="1" customWidth="1"/>
    <col min="12044" max="12044" width="4.42578125" style="1" customWidth="1"/>
    <col min="12045" max="12292" width="12.28515625" style="1"/>
    <col min="12293" max="12293" width="4.42578125" style="1" customWidth="1"/>
    <col min="12294" max="12294" width="23.140625" style="1" customWidth="1"/>
    <col min="12295" max="12299" width="12.28515625" style="1" customWidth="1"/>
    <col min="12300" max="12300" width="4.42578125" style="1" customWidth="1"/>
    <col min="12301" max="12548" width="12.28515625" style="1"/>
    <col min="12549" max="12549" width="4.42578125" style="1" customWidth="1"/>
    <col min="12550" max="12550" width="23.140625" style="1" customWidth="1"/>
    <col min="12551" max="12555" width="12.28515625" style="1" customWidth="1"/>
    <col min="12556" max="12556" width="4.42578125" style="1" customWidth="1"/>
    <col min="12557" max="12804" width="12.28515625" style="1"/>
    <col min="12805" max="12805" width="4.42578125" style="1" customWidth="1"/>
    <col min="12806" max="12806" width="23.140625" style="1" customWidth="1"/>
    <col min="12807" max="12811" width="12.28515625" style="1" customWidth="1"/>
    <col min="12812" max="12812" width="4.42578125" style="1" customWidth="1"/>
    <col min="12813" max="13060" width="12.28515625" style="1"/>
    <col min="13061" max="13061" width="4.42578125" style="1" customWidth="1"/>
    <col min="13062" max="13062" width="23.140625" style="1" customWidth="1"/>
    <col min="13063" max="13067" width="12.28515625" style="1" customWidth="1"/>
    <col min="13068" max="13068" width="4.42578125" style="1" customWidth="1"/>
    <col min="13069" max="13316" width="12.28515625" style="1"/>
    <col min="13317" max="13317" width="4.42578125" style="1" customWidth="1"/>
    <col min="13318" max="13318" width="23.140625" style="1" customWidth="1"/>
    <col min="13319" max="13323" width="12.28515625" style="1" customWidth="1"/>
    <col min="13324" max="13324" width="4.42578125" style="1" customWidth="1"/>
    <col min="13325" max="13572" width="12.28515625" style="1"/>
    <col min="13573" max="13573" width="4.42578125" style="1" customWidth="1"/>
    <col min="13574" max="13574" width="23.140625" style="1" customWidth="1"/>
    <col min="13575" max="13579" width="12.28515625" style="1" customWidth="1"/>
    <col min="13580" max="13580" width="4.42578125" style="1" customWidth="1"/>
    <col min="13581" max="13828" width="12.28515625" style="1"/>
    <col min="13829" max="13829" width="4.42578125" style="1" customWidth="1"/>
    <col min="13830" max="13830" width="23.140625" style="1" customWidth="1"/>
    <col min="13831" max="13835" width="12.28515625" style="1" customWidth="1"/>
    <col min="13836" max="13836" width="4.42578125" style="1" customWidth="1"/>
    <col min="13837" max="14084" width="12.28515625" style="1"/>
    <col min="14085" max="14085" width="4.42578125" style="1" customWidth="1"/>
    <col min="14086" max="14086" width="23.140625" style="1" customWidth="1"/>
    <col min="14087" max="14091" width="12.28515625" style="1" customWidth="1"/>
    <col min="14092" max="14092" width="4.42578125" style="1" customWidth="1"/>
    <col min="14093" max="14340" width="12.28515625" style="1"/>
    <col min="14341" max="14341" width="4.42578125" style="1" customWidth="1"/>
    <col min="14342" max="14342" width="23.140625" style="1" customWidth="1"/>
    <col min="14343" max="14347" width="12.28515625" style="1" customWidth="1"/>
    <col min="14348" max="14348" width="4.42578125" style="1" customWidth="1"/>
    <col min="14349" max="14596" width="12.28515625" style="1"/>
    <col min="14597" max="14597" width="4.42578125" style="1" customWidth="1"/>
    <col min="14598" max="14598" width="23.140625" style="1" customWidth="1"/>
    <col min="14599" max="14603" width="12.28515625" style="1" customWidth="1"/>
    <col min="14604" max="14604" width="4.42578125" style="1" customWidth="1"/>
    <col min="14605" max="14852" width="12.28515625" style="1"/>
    <col min="14853" max="14853" width="4.42578125" style="1" customWidth="1"/>
    <col min="14854" max="14854" width="23.140625" style="1" customWidth="1"/>
    <col min="14855" max="14859" width="12.28515625" style="1" customWidth="1"/>
    <col min="14860" max="14860" width="4.42578125" style="1" customWidth="1"/>
    <col min="14861" max="15108" width="12.28515625" style="1"/>
    <col min="15109" max="15109" width="4.42578125" style="1" customWidth="1"/>
    <col min="15110" max="15110" width="23.140625" style="1" customWidth="1"/>
    <col min="15111" max="15115" width="12.28515625" style="1" customWidth="1"/>
    <col min="15116" max="15116" width="4.42578125" style="1" customWidth="1"/>
    <col min="15117" max="15364" width="12.28515625" style="1"/>
    <col min="15365" max="15365" width="4.42578125" style="1" customWidth="1"/>
    <col min="15366" max="15366" width="23.140625" style="1" customWidth="1"/>
    <col min="15367" max="15371" width="12.28515625" style="1" customWidth="1"/>
    <col min="15372" max="15372" width="4.42578125" style="1" customWidth="1"/>
    <col min="15373" max="15620" width="12.28515625" style="1"/>
    <col min="15621" max="15621" width="4.42578125" style="1" customWidth="1"/>
    <col min="15622" max="15622" width="23.140625" style="1" customWidth="1"/>
    <col min="15623" max="15627" width="12.28515625" style="1" customWidth="1"/>
    <col min="15628" max="15628" width="4.42578125" style="1" customWidth="1"/>
    <col min="15629" max="15876" width="12.28515625" style="1"/>
    <col min="15877" max="15877" width="4.42578125" style="1" customWidth="1"/>
    <col min="15878" max="15878" width="23.140625" style="1" customWidth="1"/>
    <col min="15879" max="15883" width="12.28515625" style="1" customWidth="1"/>
    <col min="15884" max="15884" width="4.42578125" style="1" customWidth="1"/>
    <col min="15885" max="16132" width="12.28515625" style="1"/>
    <col min="16133" max="16133" width="4.42578125" style="1" customWidth="1"/>
    <col min="16134" max="16134" width="23.140625" style="1" customWidth="1"/>
    <col min="16135" max="16139" width="12.28515625" style="1" customWidth="1"/>
    <col min="16140" max="16140" width="4.42578125" style="1" customWidth="1"/>
    <col min="16141" max="16384" width="12.28515625" style="1"/>
  </cols>
  <sheetData>
    <row r="1" spans="2:47" x14ac:dyDescent="0.2">
      <c r="H1" s="2" t="s">
        <v>26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4" spans="2:47" x14ac:dyDescent="0.2">
      <c r="C4" s="3"/>
      <c r="D4" s="3"/>
      <c r="E4" s="3"/>
      <c r="F4" s="3"/>
      <c r="G4" s="3"/>
      <c r="H4" s="4"/>
    </row>
    <row r="5" spans="2:47" ht="9" customHeight="1" x14ac:dyDescent="0.2"/>
    <row r="8" spans="2:47" ht="12.75" customHeight="1" x14ac:dyDescent="0.2">
      <c r="B8" s="7"/>
      <c r="C8" s="5" t="s">
        <v>42</v>
      </c>
      <c r="D8" s="5"/>
      <c r="E8" s="5"/>
      <c r="F8" s="5"/>
      <c r="G8" s="5"/>
      <c r="H8" s="5"/>
      <c r="I8" s="5"/>
      <c r="J8" s="5"/>
      <c r="K8" s="5"/>
      <c r="L8" s="5"/>
      <c r="M8" s="41"/>
      <c r="N8" s="41"/>
    </row>
    <row r="9" spans="2:47" ht="12.75" customHeight="1" x14ac:dyDescent="0.2">
      <c r="B9" s="7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2:47" ht="12.75" customHeight="1" x14ac:dyDescent="0.2">
      <c r="B10" s="7"/>
      <c r="C10" s="8"/>
      <c r="D10" s="8"/>
      <c r="E10" s="8"/>
      <c r="F10" s="8"/>
      <c r="G10" s="8"/>
      <c r="H10" s="8"/>
    </row>
    <row r="11" spans="2:47" x14ac:dyDescent="0.2">
      <c r="B11" s="10" t="s">
        <v>1</v>
      </c>
      <c r="C11" s="11">
        <v>2007</v>
      </c>
      <c r="D11" s="11">
        <v>2008</v>
      </c>
      <c r="E11" s="11">
        <v>2009</v>
      </c>
      <c r="F11" s="11">
        <v>2010</v>
      </c>
      <c r="G11" s="12">
        <v>2011</v>
      </c>
      <c r="H11" s="12">
        <v>2012</v>
      </c>
      <c r="I11" s="12">
        <v>2013</v>
      </c>
      <c r="J11" s="12">
        <v>2014</v>
      </c>
      <c r="K11" s="12">
        <v>2015</v>
      </c>
      <c r="L11" s="12">
        <v>2016</v>
      </c>
      <c r="M11" s="15"/>
      <c r="N11" s="15"/>
    </row>
    <row r="12" spans="2:47" x14ac:dyDescent="0.2">
      <c r="B12" s="13"/>
      <c r="C12" s="14"/>
      <c r="D12" s="14"/>
      <c r="E12" s="14"/>
      <c r="F12" s="14"/>
    </row>
    <row r="13" spans="2:47" x14ac:dyDescent="0.2">
      <c r="B13" s="15" t="s">
        <v>2</v>
      </c>
      <c r="C13" s="16">
        <v>494</v>
      </c>
      <c r="D13" s="16">
        <v>534</v>
      </c>
      <c r="E13" s="16">
        <v>540</v>
      </c>
      <c r="F13" s="16">
        <v>613</v>
      </c>
      <c r="G13" s="16">
        <v>391</v>
      </c>
      <c r="H13" s="16">
        <f>SUM(H15:H21)</f>
        <v>393</v>
      </c>
      <c r="I13" s="16">
        <f>SUM(I15:I21)</f>
        <v>315</v>
      </c>
      <c r="J13" s="16">
        <f>SUM(J15:J21)</f>
        <v>338</v>
      </c>
      <c r="K13" s="16">
        <f>SUM(K15:K21)</f>
        <v>298</v>
      </c>
      <c r="L13" s="16">
        <f>SUM(L15:L21)</f>
        <v>324</v>
      </c>
      <c r="M13" s="16"/>
      <c r="N13" s="16"/>
    </row>
    <row r="15" spans="2:47" x14ac:dyDescent="0.2">
      <c r="B15" s="1" t="s">
        <v>31</v>
      </c>
      <c r="C15" s="17">
        <v>240</v>
      </c>
      <c r="D15" s="17">
        <v>283</v>
      </c>
      <c r="E15" s="17">
        <v>305</v>
      </c>
      <c r="F15" s="17">
        <v>308</v>
      </c>
      <c r="G15" s="17">
        <v>212</v>
      </c>
      <c r="H15" s="17">
        <v>245</v>
      </c>
      <c r="I15" s="17">
        <v>176</v>
      </c>
      <c r="J15" s="17">
        <v>218</v>
      </c>
      <c r="K15" s="17">
        <v>171</v>
      </c>
      <c r="L15" s="17">
        <v>174</v>
      </c>
      <c r="M15" s="17"/>
      <c r="N15" s="17"/>
    </row>
    <row r="16" spans="2:47" x14ac:dyDescent="0.2">
      <c r="B16" s="18" t="s">
        <v>12</v>
      </c>
      <c r="C16" s="17">
        <v>144</v>
      </c>
      <c r="D16" s="17">
        <v>120</v>
      </c>
      <c r="E16" s="17">
        <v>98</v>
      </c>
      <c r="F16" s="17">
        <v>92</v>
      </c>
      <c r="G16" s="17">
        <v>44</v>
      </c>
      <c r="H16" s="17">
        <v>45</v>
      </c>
      <c r="I16" s="17">
        <v>47</v>
      </c>
      <c r="J16" s="17">
        <v>26</v>
      </c>
      <c r="K16" s="17">
        <v>45</v>
      </c>
      <c r="L16" s="17">
        <v>51</v>
      </c>
      <c r="M16" s="17"/>
      <c r="N16" s="17"/>
    </row>
    <row r="17" spans="2:17" x14ac:dyDescent="0.2">
      <c r="B17" s="1" t="s">
        <v>4</v>
      </c>
      <c r="C17" s="17">
        <v>78</v>
      </c>
      <c r="D17" s="17">
        <v>108</v>
      </c>
      <c r="E17" s="17">
        <v>100</v>
      </c>
      <c r="F17" s="17">
        <v>93</v>
      </c>
      <c r="G17" s="17">
        <v>78</v>
      </c>
      <c r="H17" s="17">
        <v>70</v>
      </c>
      <c r="I17" s="17">
        <v>68</v>
      </c>
      <c r="J17" s="17">
        <v>65</v>
      </c>
      <c r="K17" s="17">
        <v>62</v>
      </c>
      <c r="L17" s="17">
        <v>58</v>
      </c>
      <c r="M17" s="17"/>
      <c r="N17" s="17"/>
      <c r="O17" s="1">
        <v>1999</v>
      </c>
      <c r="P17" s="17">
        <v>1214</v>
      </c>
      <c r="Q17" s="17">
        <v>393420</v>
      </c>
    </row>
    <row r="18" spans="2:17" x14ac:dyDescent="0.2">
      <c r="B18" s="1" t="s">
        <v>5</v>
      </c>
      <c r="C18" s="17">
        <v>23</v>
      </c>
      <c r="D18" s="17">
        <v>4</v>
      </c>
      <c r="E18" s="17">
        <v>5</v>
      </c>
      <c r="F18" s="17">
        <v>3</v>
      </c>
      <c r="G18" s="17">
        <v>5</v>
      </c>
      <c r="H18" s="17">
        <v>2</v>
      </c>
      <c r="I18" s="17">
        <v>3</v>
      </c>
      <c r="J18" s="17">
        <v>3</v>
      </c>
      <c r="K18" s="17">
        <v>0</v>
      </c>
      <c r="L18" s="17">
        <v>8</v>
      </c>
      <c r="M18" s="17"/>
      <c r="N18" s="17"/>
      <c r="P18" s="17"/>
      <c r="Q18" s="17"/>
    </row>
    <row r="19" spans="2:17" x14ac:dyDescent="0.2">
      <c r="B19" s="19" t="s">
        <v>6</v>
      </c>
      <c r="C19" s="17">
        <v>1</v>
      </c>
      <c r="D19" s="20" t="s">
        <v>15</v>
      </c>
      <c r="E19" s="52">
        <v>1</v>
      </c>
      <c r="F19" s="20" t="s">
        <v>15</v>
      </c>
      <c r="G19" s="17">
        <v>0</v>
      </c>
      <c r="H19" s="17">
        <v>0</v>
      </c>
      <c r="I19" s="17">
        <v>0</v>
      </c>
      <c r="J19" s="17">
        <v>1</v>
      </c>
      <c r="K19" s="17">
        <v>1</v>
      </c>
      <c r="L19" s="17">
        <v>11</v>
      </c>
      <c r="M19" s="17"/>
      <c r="N19" s="17"/>
      <c r="O19" s="4"/>
      <c r="P19" s="4" t="s">
        <v>7</v>
      </c>
      <c r="Q19" s="4" t="s">
        <v>8</v>
      </c>
    </row>
    <row r="20" spans="2:17" x14ac:dyDescent="0.2">
      <c r="B20" s="9" t="s">
        <v>9</v>
      </c>
      <c r="C20" s="21">
        <v>1</v>
      </c>
      <c r="D20" s="21">
        <v>3</v>
      </c>
      <c r="E20" s="21">
        <v>2</v>
      </c>
      <c r="F20" s="21">
        <v>10</v>
      </c>
      <c r="G20" s="21">
        <v>5</v>
      </c>
      <c r="H20" s="21">
        <v>7</v>
      </c>
      <c r="I20" s="21">
        <v>5</v>
      </c>
      <c r="J20" s="21">
        <v>2</v>
      </c>
      <c r="K20" s="21">
        <v>3</v>
      </c>
      <c r="L20" s="21">
        <v>2</v>
      </c>
      <c r="M20" s="21"/>
      <c r="N20" s="21"/>
      <c r="O20" s="1">
        <v>2000</v>
      </c>
      <c r="P20" s="17">
        <v>1048</v>
      </c>
      <c r="Q20" s="17">
        <v>310138</v>
      </c>
    </row>
    <row r="21" spans="2:17" x14ac:dyDescent="0.2">
      <c r="B21" s="22" t="s">
        <v>10</v>
      </c>
      <c r="C21" s="23">
        <v>7</v>
      </c>
      <c r="D21" s="23">
        <v>16</v>
      </c>
      <c r="E21" s="23">
        <v>29</v>
      </c>
      <c r="F21" s="23">
        <v>107</v>
      </c>
      <c r="G21" s="23">
        <v>47</v>
      </c>
      <c r="H21" s="23">
        <v>24</v>
      </c>
      <c r="I21" s="23">
        <v>16</v>
      </c>
      <c r="J21" s="23">
        <v>23</v>
      </c>
      <c r="K21" s="23">
        <v>16</v>
      </c>
      <c r="L21" s="23">
        <v>20</v>
      </c>
      <c r="M21" s="21"/>
      <c r="N21" s="21"/>
      <c r="O21" s="1">
        <v>2001</v>
      </c>
      <c r="P21" s="17">
        <v>896</v>
      </c>
      <c r="Q21" s="17">
        <v>149102</v>
      </c>
    </row>
    <row r="22" spans="2:17" s="9" customFormat="1" x14ac:dyDescent="0.2">
      <c r="B22" s="6"/>
      <c r="C22" s="24"/>
      <c r="D22" s="24"/>
      <c r="E22" s="24"/>
      <c r="F22" s="24"/>
      <c r="G22" s="1"/>
      <c r="H22" s="1"/>
      <c r="O22" s="9">
        <v>2004</v>
      </c>
      <c r="P22" s="21">
        <v>973</v>
      </c>
      <c r="Q22" s="21">
        <v>465309</v>
      </c>
    </row>
    <row r="23" spans="2:17" x14ac:dyDescent="0.2">
      <c r="O23" s="1">
        <v>2006</v>
      </c>
      <c r="P23" s="17">
        <v>1248</v>
      </c>
      <c r="Q23" s="17">
        <v>620962</v>
      </c>
    </row>
    <row r="24" spans="2:17" ht="12.75" customHeight="1" x14ac:dyDescent="0.2">
      <c r="B24" s="7"/>
      <c r="C24" s="25" t="s">
        <v>43</v>
      </c>
      <c r="D24" s="25"/>
      <c r="E24" s="25"/>
      <c r="F24" s="25"/>
      <c r="G24" s="25"/>
      <c r="H24" s="25"/>
      <c r="I24" s="25"/>
      <c r="J24" s="25"/>
      <c r="K24" s="25"/>
      <c r="L24" s="25"/>
      <c r="M24" s="48"/>
      <c r="N24" s="48"/>
      <c r="O24" s="1">
        <v>2007</v>
      </c>
      <c r="P24" s="17">
        <v>1123</v>
      </c>
      <c r="Q24" s="17">
        <v>468900</v>
      </c>
    </row>
    <row r="25" spans="2:17" x14ac:dyDescent="0.2">
      <c r="B25" s="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">
        <v>2008</v>
      </c>
      <c r="P25" s="17">
        <v>1168</v>
      </c>
      <c r="Q25" s="17">
        <v>480855</v>
      </c>
    </row>
    <row r="26" spans="2:17" x14ac:dyDescent="0.2">
      <c r="I26" s="26"/>
      <c r="J26" s="26"/>
      <c r="K26" s="26"/>
      <c r="L26" s="26" t="s">
        <v>11</v>
      </c>
      <c r="M26" s="65"/>
      <c r="N26" s="65"/>
      <c r="O26" s="1">
        <v>2009</v>
      </c>
      <c r="P26" s="17">
        <v>1122</v>
      </c>
      <c r="Q26" s="27">
        <v>421425</v>
      </c>
    </row>
    <row r="27" spans="2:17" x14ac:dyDescent="0.2">
      <c r="B27" s="10" t="s">
        <v>1</v>
      </c>
      <c r="C27" s="11">
        <f>C11</f>
        <v>2007</v>
      </c>
      <c r="D27" s="11">
        <f>D11</f>
        <v>2008</v>
      </c>
      <c r="E27" s="11">
        <f>E11</f>
        <v>2009</v>
      </c>
      <c r="F27" s="11">
        <f>F11</f>
        <v>2010</v>
      </c>
      <c r="G27" s="12">
        <v>2011</v>
      </c>
      <c r="H27" s="12">
        <v>2012</v>
      </c>
      <c r="I27" s="12">
        <v>2013</v>
      </c>
      <c r="J27" s="12">
        <v>2014</v>
      </c>
      <c r="K27" s="12">
        <v>2015</v>
      </c>
      <c r="L27" s="12">
        <v>2016</v>
      </c>
      <c r="M27" s="15"/>
      <c r="N27" s="15"/>
      <c r="O27" s="1">
        <v>2010</v>
      </c>
      <c r="P27" s="17">
        <f>F13</f>
        <v>613</v>
      </c>
      <c r="Q27" s="27">
        <f>F29</f>
        <v>145439.82264</v>
      </c>
    </row>
    <row r="28" spans="2:17" ht="12.75" customHeight="1" x14ac:dyDescent="0.2">
      <c r="B28" s="13"/>
      <c r="C28" s="14"/>
      <c r="D28" s="14"/>
      <c r="E28" s="14"/>
      <c r="F28" s="14"/>
      <c r="J28" s="24"/>
      <c r="K28" s="24"/>
      <c r="L28" s="24"/>
      <c r="O28" s="1">
        <v>2011</v>
      </c>
      <c r="P28" s="17">
        <f>G13</f>
        <v>391</v>
      </c>
      <c r="Q28" s="28">
        <f>G29</f>
        <v>150516.83497999999</v>
      </c>
    </row>
    <row r="29" spans="2:17" ht="13.5" customHeight="1" x14ac:dyDescent="0.2">
      <c r="B29" s="6" t="s">
        <v>2</v>
      </c>
      <c r="C29" s="24">
        <v>176700</v>
      </c>
      <c r="D29" s="24">
        <v>222645.80115999997</v>
      </c>
      <c r="E29" s="24">
        <v>279573.63548</v>
      </c>
      <c r="F29" s="24">
        <v>145439.82264</v>
      </c>
      <c r="G29" s="24">
        <v>150516.83497999999</v>
      </c>
      <c r="H29" s="24">
        <v>125254</v>
      </c>
      <c r="I29" s="24">
        <v>118754.38455</v>
      </c>
      <c r="J29" s="24">
        <f>SUM(J31:J37)</f>
        <v>171761.9362</v>
      </c>
      <c r="K29" s="24">
        <f>SUM(K31:K37)</f>
        <v>132934.01</v>
      </c>
      <c r="L29" s="24">
        <f>SUM(L31:L37)</f>
        <v>123727</v>
      </c>
      <c r="M29" s="24"/>
      <c r="N29" s="24"/>
    </row>
    <row r="31" spans="2:17" x14ac:dyDescent="0.2">
      <c r="B31" s="1" t="s">
        <v>31</v>
      </c>
      <c r="C31" s="17">
        <v>55500</v>
      </c>
      <c r="D31" s="17">
        <v>63103.408329999998</v>
      </c>
      <c r="E31" s="17">
        <v>77842.524069999999</v>
      </c>
      <c r="F31" s="17">
        <v>67026.829419999995</v>
      </c>
      <c r="G31" s="17">
        <v>57097.023450000001</v>
      </c>
      <c r="H31" s="17">
        <v>53035</v>
      </c>
      <c r="I31" s="17">
        <v>52878.343500000003</v>
      </c>
      <c r="J31" s="17">
        <f>85.81352115*1000</f>
        <v>85813.52115</v>
      </c>
      <c r="K31" s="17">
        <f>71.54489*1000</f>
        <v>71544.89</v>
      </c>
      <c r="L31" s="17">
        <v>64662</v>
      </c>
      <c r="M31" s="17"/>
      <c r="N31" s="17"/>
    </row>
    <row r="32" spans="2:17" x14ac:dyDescent="0.2">
      <c r="B32" s="1" t="s">
        <v>12</v>
      </c>
      <c r="C32" s="17">
        <v>60900</v>
      </c>
      <c r="D32" s="17">
        <v>87049.678889999996</v>
      </c>
      <c r="E32" s="17">
        <v>100362.90254</v>
      </c>
      <c r="F32" s="17">
        <v>43388.898019999993</v>
      </c>
      <c r="G32" s="17">
        <v>19161.848579999998</v>
      </c>
      <c r="H32" s="17">
        <v>16432</v>
      </c>
      <c r="I32" s="17">
        <v>37292.836050000005</v>
      </c>
      <c r="J32" s="17">
        <f>43.63014505*1000</f>
        <v>43630.145050000006</v>
      </c>
      <c r="K32" s="17">
        <f>22.9165*1000</f>
        <v>22916.5</v>
      </c>
      <c r="L32" s="17">
        <v>33914</v>
      </c>
      <c r="M32" s="17"/>
      <c r="N32" s="17"/>
    </row>
    <row r="33" spans="2:21" x14ac:dyDescent="0.2">
      <c r="B33" s="1" t="s">
        <v>4</v>
      </c>
      <c r="C33" s="17">
        <v>32500</v>
      </c>
      <c r="D33" s="17">
        <v>60164.288540000001</v>
      </c>
      <c r="E33" s="17">
        <v>73519.907719999988</v>
      </c>
      <c r="F33" s="17">
        <v>26733.623199999998</v>
      </c>
      <c r="G33" s="17">
        <v>20016.760600000001</v>
      </c>
      <c r="H33" s="17">
        <v>52808</v>
      </c>
      <c r="I33" s="17">
        <v>11755.605</v>
      </c>
      <c r="J33" s="17">
        <f>29.72483*1000</f>
        <v>29724.83</v>
      </c>
      <c r="K33" s="17">
        <f>23.07262*1000</f>
        <v>23072.62</v>
      </c>
      <c r="L33" s="17">
        <v>14238</v>
      </c>
      <c r="M33" s="17"/>
      <c r="N33" s="17"/>
    </row>
    <row r="34" spans="2:21" x14ac:dyDescent="0.2">
      <c r="B34" s="1" t="s">
        <v>5</v>
      </c>
      <c r="C34" s="17">
        <v>6800</v>
      </c>
      <c r="D34" s="17">
        <v>2949.4653999999996</v>
      </c>
      <c r="E34" s="17">
        <v>3554.1502700000001</v>
      </c>
      <c r="F34" s="17">
        <v>1600</v>
      </c>
      <c r="G34" s="17">
        <v>201.4888</v>
      </c>
      <c r="H34" s="17">
        <v>1019</v>
      </c>
      <c r="I34" s="17">
        <v>1600</v>
      </c>
      <c r="J34" s="17">
        <v>640</v>
      </c>
      <c r="K34" s="17">
        <v>0</v>
      </c>
      <c r="L34" s="17">
        <v>4595</v>
      </c>
      <c r="M34" s="17"/>
      <c r="N34" s="17"/>
    </row>
    <row r="35" spans="2:21" x14ac:dyDescent="0.2">
      <c r="B35" s="1" t="s">
        <v>6</v>
      </c>
      <c r="C35" s="51" t="s">
        <v>15</v>
      </c>
      <c r="D35" s="20" t="s">
        <v>15</v>
      </c>
      <c r="E35" s="20" t="s">
        <v>15</v>
      </c>
      <c r="F35" s="20" t="s">
        <v>15</v>
      </c>
      <c r="G35" s="29">
        <v>0</v>
      </c>
      <c r="H35" s="29">
        <v>0</v>
      </c>
      <c r="I35" s="17">
        <v>0</v>
      </c>
      <c r="J35" s="17">
        <f>1*1000</f>
        <v>1000</v>
      </c>
      <c r="K35" s="17">
        <f>10*1000</f>
        <v>10000</v>
      </c>
      <c r="L35" s="17">
        <v>5379</v>
      </c>
      <c r="M35" s="17"/>
      <c r="N35" s="17"/>
    </row>
    <row r="36" spans="2:21" x14ac:dyDescent="0.2">
      <c r="B36" s="1" t="s">
        <v>9</v>
      </c>
      <c r="C36" s="51" t="s">
        <v>15</v>
      </c>
      <c r="D36" s="51">
        <v>950</v>
      </c>
      <c r="E36" s="51" t="s">
        <v>15</v>
      </c>
      <c r="F36" s="51">
        <v>1592</v>
      </c>
      <c r="G36" s="51">
        <v>50616</v>
      </c>
      <c r="H36" s="51">
        <v>400</v>
      </c>
      <c r="I36" s="17">
        <v>8427.6</v>
      </c>
      <c r="J36" s="17">
        <f>1.7*1000</f>
        <v>1700</v>
      </c>
      <c r="K36" s="17">
        <f>0.75*1000</f>
        <v>750</v>
      </c>
      <c r="L36" s="17">
        <v>470</v>
      </c>
      <c r="M36" s="17"/>
      <c r="N36" s="17"/>
    </row>
    <row r="37" spans="2:21" x14ac:dyDescent="0.2">
      <c r="B37" s="22" t="s">
        <v>10</v>
      </c>
      <c r="C37" s="23">
        <v>21000</v>
      </c>
      <c r="D37" s="23">
        <v>8428.9599999999991</v>
      </c>
      <c r="E37" s="23">
        <v>24294.150880000005</v>
      </c>
      <c r="F37" s="23">
        <v>5098.4719999999998</v>
      </c>
      <c r="G37" s="23">
        <v>3423.7135499999999</v>
      </c>
      <c r="H37" s="23">
        <v>1560</v>
      </c>
      <c r="I37" s="23">
        <v>6800</v>
      </c>
      <c r="J37" s="23">
        <f>9.25344*1000</f>
        <v>9253.4399999999987</v>
      </c>
      <c r="K37" s="23">
        <f>4.65*1000</f>
        <v>4650</v>
      </c>
      <c r="L37" s="23">
        <v>469</v>
      </c>
      <c r="M37" s="21"/>
      <c r="N37" s="21"/>
    </row>
    <row r="39" spans="2:21" x14ac:dyDescent="0.2">
      <c r="B39" s="18" t="s">
        <v>14</v>
      </c>
      <c r="H39" s="32"/>
    </row>
    <row r="40" spans="2:21" x14ac:dyDescent="0.2">
      <c r="H40" s="32"/>
    </row>
    <row r="41" spans="2:21" x14ac:dyDescent="0.2">
      <c r="H41" s="32"/>
    </row>
    <row r="42" spans="2:21" x14ac:dyDescent="0.2">
      <c r="H42" s="32"/>
    </row>
    <row r="43" spans="2:21" x14ac:dyDescent="0.2">
      <c r="O43" s="32"/>
      <c r="P43" s="32"/>
      <c r="Q43" s="32"/>
    </row>
    <row r="44" spans="2:21" x14ac:dyDescent="0.2">
      <c r="H44" s="17"/>
      <c r="I44" s="32"/>
      <c r="J44" s="32"/>
      <c r="K44" s="32"/>
      <c r="L44" s="32"/>
      <c r="M44" s="32"/>
      <c r="N44" s="32"/>
      <c r="R44" s="32"/>
      <c r="S44" s="32"/>
      <c r="T44" s="32"/>
      <c r="U44" s="9"/>
    </row>
    <row r="45" spans="2:21" x14ac:dyDescent="0.2">
      <c r="H45" s="17"/>
      <c r="O45" s="17"/>
      <c r="P45" s="17"/>
      <c r="Q45" s="17"/>
    </row>
    <row r="46" spans="2:21" x14ac:dyDescent="0.2"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2:21" x14ac:dyDescent="0.2"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2:21" x14ac:dyDescent="0.2"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2:20" x14ac:dyDescent="0.2"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2:20" x14ac:dyDescent="0.2"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2"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2">
      <c r="B52" s="18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2"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</row>
    <row r="54" spans="2:20" x14ac:dyDescent="0.2">
      <c r="B54" s="35"/>
      <c r="H54" s="30"/>
      <c r="I54" s="36"/>
      <c r="J54" s="36"/>
      <c r="K54" s="36"/>
      <c r="L54" s="36"/>
      <c r="M54" s="36"/>
      <c r="N54" s="36"/>
      <c r="O54" s="17"/>
      <c r="P54" s="17"/>
      <c r="Q54" s="17"/>
      <c r="R54" s="17"/>
      <c r="S54" s="37"/>
    </row>
    <row r="55" spans="2:20" ht="15" x14ac:dyDescent="0.25">
      <c r="B55" s="38"/>
      <c r="C55" s="38"/>
      <c r="D55" s="38"/>
      <c r="E55" s="38"/>
      <c r="F55" s="38"/>
      <c r="G55" s="38"/>
      <c r="H55" s="38"/>
      <c r="I55" s="36"/>
      <c r="J55" s="36"/>
      <c r="K55" s="36"/>
      <c r="L55" s="36"/>
      <c r="M55" s="36"/>
      <c r="N55" s="36"/>
      <c r="O55" s="17"/>
      <c r="P55" s="17"/>
      <c r="Q55" s="17"/>
      <c r="R55" s="17"/>
      <c r="S55" s="37"/>
    </row>
    <row r="56" spans="2:20" ht="9" customHeight="1" x14ac:dyDescent="0.2">
      <c r="B56" s="39"/>
      <c r="H56" s="30"/>
      <c r="I56" s="36"/>
      <c r="J56" s="36"/>
      <c r="K56" s="36"/>
      <c r="L56" s="36"/>
      <c r="M56" s="36"/>
      <c r="N56" s="36"/>
      <c r="O56" s="17"/>
      <c r="P56" s="17"/>
      <c r="Q56" s="17"/>
      <c r="R56" s="17"/>
      <c r="S56" s="37"/>
    </row>
    <row r="57" spans="2:20" x14ac:dyDescent="0.2">
      <c r="H57" s="30"/>
      <c r="I57" s="36"/>
      <c r="J57" s="36"/>
      <c r="K57" s="36"/>
      <c r="L57" s="36"/>
      <c r="M57" s="36"/>
      <c r="N57" s="36"/>
      <c r="O57" s="17"/>
      <c r="P57" s="17"/>
      <c r="Q57" s="17"/>
      <c r="R57" s="17"/>
      <c r="S57" s="37"/>
    </row>
    <row r="58" spans="2:20" x14ac:dyDescent="0.2">
      <c r="H58" s="30"/>
      <c r="I58" s="36"/>
      <c r="J58" s="36"/>
      <c r="K58" s="36"/>
      <c r="L58" s="36"/>
      <c r="M58" s="36"/>
      <c r="N58" s="36"/>
      <c r="O58" s="17"/>
      <c r="P58" s="17"/>
      <c r="Q58" s="17"/>
      <c r="R58" s="17"/>
      <c r="S58" s="37"/>
    </row>
    <row r="59" spans="2:20" x14ac:dyDescent="0.2">
      <c r="H59" s="30"/>
      <c r="I59" s="36"/>
      <c r="J59" s="36"/>
      <c r="K59" s="36"/>
      <c r="L59" s="36"/>
      <c r="M59" s="36"/>
      <c r="N59" s="36"/>
      <c r="O59" s="17"/>
      <c r="P59" s="17"/>
      <c r="Q59" s="17"/>
      <c r="R59" s="17"/>
      <c r="S59" s="37"/>
    </row>
    <row r="60" spans="2:20" x14ac:dyDescent="0.2">
      <c r="H60" s="30"/>
      <c r="I60" s="36"/>
      <c r="J60" s="36"/>
      <c r="K60" s="36"/>
      <c r="L60" s="36"/>
      <c r="M60" s="36"/>
      <c r="N60" s="36"/>
      <c r="O60" s="40"/>
      <c r="P60" s="17"/>
      <c r="Q60" s="17"/>
      <c r="R60" s="17"/>
      <c r="S60" s="37"/>
    </row>
    <row r="61" spans="2:20" x14ac:dyDescent="0.2">
      <c r="R61" s="17"/>
    </row>
  </sheetData>
  <mergeCells count="4">
    <mergeCell ref="B55:H55"/>
    <mergeCell ref="H1:AU1"/>
    <mergeCell ref="C8:L8"/>
    <mergeCell ref="C24:L24"/>
  </mergeCells>
  <pageMargins left="0.7" right="0.7" top="0.75" bottom="0.75" header="0.3" footer="0.3"/>
  <pageSetup scale="59" fitToWidth="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676275</xdr:colOff>
                <xdr:row>3</xdr:row>
                <xdr:rowOff>142875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P55"/>
  <sheetViews>
    <sheetView zoomScaleNormal="100" zoomScaleSheetLayoutView="100" workbookViewId="0">
      <pane xSplit="3" ySplit="10" topLeftCell="AL11" activePane="bottomRight" state="frozen"/>
      <selection pane="topRight" activeCell="D1" sqref="D1"/>
      <selection pane="bottomLeft" activeCell="A11" sqref="A11"/>
      <selection pane="bottomRight" activeCell="AL2" sqref="AL2"/>
    </sheetView>
  </sheetViews>
  <sheetFormatPr defaultRowHeight="12.75" outlineLevelCol="2" x14ac:dyDescent="0.2"/>
  <cols>
    <col min="1" max="1" width="3.42578125" style="1" customWidth="1"/>
    <col min="2" max="2" width="7.7109375" style="1" customWidth="1"/>
    <col min="3" max="3" width="45.140625" style="1" customWidth="1"/>
    <col min="4" max="4" width="10.7109375" style="1" customWidth="1" outlineLevel="1"/>
    <col min="5" max="12" width="9.140625" style="1" customWidth="1" outlineLevel="2"/>
    <col min="13" max="15" width="9.140625" style="1" customWidth="1" outlineLevel="1"/>
    <col min="16" max="17" width="8.28515625" style="1" customWidth="1"/>
    <col min="18" max="19" width="8.7109375" style="1" customWidth="1"/>
    <col min="20" max="20" width="6.7109375" style="1" customWidth="1"/>
    <col min="21" max="22" width="6.5703125" style="1" customWidth="1"/>
    <col min="23" max="23" width="6.7109375" style="1" customWidth="1"/>
    <col min="24" max="24" width="7" style="1" customWidth="1"/>
    <col min="25" max="28" width="6.7109375" style="1" customWidth="1"/>
    <col min="29" max="29" width="6.85546875" style="1" customWidth="1"/>
    <col min="30" max="30" width="7.140625" style="1" customWidth="1"/>
    <col min="31" max="31" width="7.85546875" style="1" customWidth="1"/>
    <col min="32" max="32" width="12.28515625" style="1" customWidth="1"/>
    <col min="33" max="37" width="10.85546875" style="1" customWidth="1"/>
    <col min="38" max="38" width="8" style="1" bestFit="1" customWidth="1"/>
    <col min="39" max="39" width="9.140625" style="1"/>
    <col min="40" max="40" width="8.5703125" style="1" customWidth="1"/>
    <col min="41" max="256" width="9.140625" style="1"/>
    <col min="257" max="257" width="33.140625" style="1" customWidth="1"/>
    <col min="258" max="286" width="0" style="1" hidden="1" customWidth="1"/>
    <col min="287" max="291" width="10.85546875" style="1" customWidth="1"/>
    <col min="292" max="292" width="10" style="1" bestFit="1" customWidth="1"/>
    <col min="293" max="512" width="9.140625" style="1"/>
    <col min="513" max="513" width="33.140625" style="1" customWidth="1"/>
    <col min="514" max="542" width="0" style="1" hidden="1" customWidth="1"/>
    <col min="543" max="547" width="10.85546875" style="1" customWidth="1"/>
    <col min="548" max="548" width="10" style="1" bestFit="1" customWidth="1"/>
    <col min="549" max="768" width="9.140625" style="1"/>
    <col min="769" max="769" width="33.140625" style="1" customWidth="1"/>
    <col min="770" max="798" width="0" style="1" hidden="1" customWidth="1"/>
    <col min="799" max="803" width="10.85546875" style="1" customWidth="1"/>
    <col min="804" max="804" width="10" style="1" bestFit="1" customWidth="1"/>
    <col min="805" max="1024" width="9.140625" style="1"/>
    <col min="1025" max="1025" width="33.140625" style="1" customWidth="1"/>
    <col min="1026" max="1054" width="0" style="1" hidden="1" customWidth="1"/>
    <col min="1055" max="1059" width="10.85546875" style="1" customWidth="1"/>
    <col min="1060" max="1060" width="10" style="1" bestFit="1" customWidth="1"/>
    <col min="1061" max="1280" width="9.140625" style="1"/>
    <col min="1281" max="1281" width="33.140625" style="1" customWidth="1"/>
    <col min="1282" max="1310" width="0" style="1" hidden="1" customWidth="1"/>
    <col min="1311" max="1315" width="10.85546875" style="1" customWidth="1"/>
    <col min="1316" max="1316" width="10" style="1" bestFit="1" customWidth="1"/>
    <col min="1317" max="1536" width="9.140625" style="1"/>
    <col min="1537" max="1537" width="33.140625" style="1" customWidth="1"/>
    <col min="1538" max="1566" width="0" style="1" hidden="1" customWidth="1"/>
    <col min="1567" max="1571" width="10.85546875" style="1" customWidth="1"/>
    <col min="1572" max="1572" width="10" style="1" bestFit="1" customWidth="1"/>
    <col min="1573" max="1792" width="9.140625" style="1"/>
    <col min="1793" max="1793" width="33.140625" style="1" customWidth="1"/>
    <col min="1794" max="1822" width="0" style="1" hidden="1" customWidth="1"/>
    <col min="1823" max="1827" width="10.85546875" style="1" customWidth="1"/>
    <col min="1828" max="1828" width="10" style="1" bestFit="1" customWidth="1"/>
    <col min="1829" max="2048" width="9.140625" style="1"/>
    <col min="2049" max="2049" width="33.140625" style="1" customWidth="1"/>
    <col min="2050" max="2078" width="0" style="1" hidden="1" customWidth="1"/>
    <col min="2079" max="2083" width="10.85546875" style="1" customWidth="1"/>
    <col min="2084" max="2084" width="10" style="1" bestFit="1" customWidth="1"/>
    <col min="2085" max="2304" width="9.140625" style="1"/>
    <col min="2305" max="2305" width="33.140625" style="1" customWidth="1"/>
    <col min="2306" max="2334" width="0" style="1" hidden="1" customWidth="1"/>
    <col min="2335" max="2339" width="10.85546875" style="1" customWidth="1"/>
    <col min="2340" max="2340" width="10" style="1" bestFit="1" customWidth="1"/>
    <col min="2341" max="2560" width="9.140625" style="1"/>
    <col min="2561" max="2561" width="33.140625" style="1" customWidth="1"/>
    <col min="2562" max="2590" width="0" style="1" hidden="1" customWidth="1"/>
    <col min="2591" max="2595" width="10.85546875" style="1" customWidth="1"/>
    <col min="2596" max="2596" width="10" style="1" bestFit="1" customWidth="1"/>
    <col min="2597" max="2816" width="9.140625" style="1"/>
    <col min="2817" max="2817" width="33.140625" style="1" customWidth="1"/>
    <col min="2818" max="2846" width="0" style="1" hidden="1" customWidth="1"/>
    <col min="2847" max="2851" width="10.85546875" style="1" customWidth="1"/>
    <col min="2852" max="2852" width="10" style="1" bestFit="1" customWidth="1"/>
    <col min="2853" max="3072" width="9.140625" style="1"/>
    <col min="3073" max="3073" width="33.140625" style="1" customWidth="1"/>
    <col min="3074" max="3102" width="0" style="1" hidden="1" customWidth="1"/>
    <col min="3103" max="3107" width="10.85546875" style="1" customWidth="1"/>
    <col min="3108" max="3108" width="10" style="1" bestFit="1" customWidth="1"/>
    <col min="3109" max="3328" width="9.140625" style="1"/>
    <col min="3329" max="3329" width="33.140625" style="1" customWidth="1"/>
    <col min="3330" max="3358" width="0" style="1" hidden="1" customWidth="1"/>
    <col min="3359" max="3363" width="10.85546875" style="1" customWidth="1"/>
    <col min="3364" max="3364" width="10" style="1" bestFit="1" customWidth="1"/>
    <col min="3365" max="3584" width="9.140625" style="1"/>
    <col min="3585" max="3585" width="33.140625" style="1" customWidth="1"/>
    <col min="3586" max="3614" width="0" style="1" hidden="1" customWidth="1"/>
    <col min="3615" max="3619" width="10.85546875" style="1" customWidth="1"/>
    <col min="3620" max="3620" width="10" style="1" bestFit="1" customWidth="1"/>
    <col min="3621" max="3840" width="9.140625" style="1"/>
    <col min="3841" max="3841" width="33.140625" style="1" customWidth="1"/>
    <col min="3842" max="3870" width="0" style="1" hidden="1" customWidth="1"/>
    <col min="3871" max="3875" width="10.85546875" style="1" customWidth="1"/>
    <col min="3876" max="3876" width="10" style="1" bestFit="1" customWidth="1"/>
    <col min="3877" max="4096" width="9.140625" style="1"/>
    <col min="4097" max="4097" width="33.140625" style="1" customWidth="1"/>
    <col min="4098" max="4126" width="0" style="1" hidden="1" customWidth="1"/>
    <col min="4127" max="4131" width="10.85546875" style="1" customWidth="1"/>
    <col min="4132" max="4132" width="10" style="1" bestFit="1" customWidth="1"/>
    <col min="4133" max="4352" width="9.140625" style="1"/>
    <col min="4353" max="4353" width="33.140625" style="1" customWidth="1"/>
    <col min="4354" max="4382" width="0" style="1" hidden="1" customWidth="1"/>
    <col min="4383" max="4387" width="10.85546875" style="1" customWidth="1"/>
    <col min="4388" max="4388" width="10" style="1" bestFit="1" customWidth="1"/>
    <col min="4389" max="4608" width="9.140625" style="1"/>
    <col min="4609" max="4609" width="33.140625" style="1" customWidth="1"/>
    <col min="4610" max="4638" width="0" style="1" hidden="1" customWidth="1"/>
    <col min="4639" max="4643" width="10.85546875" style="1" customWidth="1"/>
    <col min="4644" max="4644" width="10" style="1" bestFit="1" customWidth="1"/>
    <col min="4645" max="4864" width="9.140625" style="1"/>
    <col min="4865" max="4865" width="33.140625" style="1" customWidth="1"/>
    <col min="4866" max="4894" width="0" style="1" hidden="1" customWidth="1"/>
    <col min="4895" max="4899" width="10.85546875" style="1" customWidth="1"/>
    <col min="4900" max="4900" width="10" style="1" bestFit="1" customWidth="1"/>
    <col min="4901" max="5120" width="9.140625" style="1"/>
    <col min="5121" max="5121" width="33.140625" style="1" customWidth="1"/>
    <col min="5122" max="5150" width="0" style="1" hidden="1" customWidth="1"/>
    <col min="5151" max="5155" width="10.85546875" style="1" customWidth="1"/>
    <col min="5156" max="5156" width="10" style="1" bestFit="1" customWidth="1"/>
    <col min="5157" max="5376" width="9.140625" style="1"/>
    <col min="5377" max="5377" width="33.140625" style="1" customWidth="1"/>
    <col min="5378" max="5406" width="0" style="1" hidden="1" customWidth="1"/>
    <col min="5407" max="5411" width="10.85546875" style="1" customWidth="1"/>
    <col min="5412" max="5412" width="10" style="1" bestFit="1" customWidth="1"/>
    <col min="5413" max="5632" width="9.140625" style="1"/>
    <col min="5633" max="5633" width="33.140625" style="1" customWidth="1"/>
    <col min="5634" max="5662" width="0" style="1" hidden="1" customWidth="1"/>
    <col min="5663" max="5667" width="10.85546875" style="1" customWidth="1"/>
    <col min="5668" max="5668" width="10" style="1" bestFit="1" customWidth="1"/>
    <col min="5669" max="5888" width="9.140625" style="1"/>
    <col min="5889" max="5889" width="33.140625" style="1" customWidth="1"/>
    <col min="5890" max="5918" width="0" style="1" hidden="1" customWidth="1"/>
    <col min="5919" max="5923" width="10.85546875" style="1" customWidth="1"/>
    <col min="5924" max="5924" width="10" style="1" bestFit="1" customWidth="1"/>
    <col min="5925" max="6144" width="9.140625" style="1"/>
    <col min="6145" max="6145" width="33.140625" style="1" customWidth="1"/>
    <col min="6146" max="6174" width="0" style="1" hidden="1" customWidth="1"/>
    <col min="6175" max="6179" width="10.85546875" style="1" customWidth="1"/>
    <col min="6180" max="6180" width="10" style="1" bestFit="1" customWidth="1"/>
    <col min="6181" max="6400" width="9.140625" style="1"/>
    <col min="6401" max="6401" width="33.140625" style="1" customWidth="1"/>
    <col min="6402" max="6430" width="0" style="1" hidden="1" customWidth="1"/>
    <col min="6431" max="6435" width="10.85546875" style="1" customWidth="1"/>
    <col min="6436" max="6436" width="10" style="1" bestFit="1" customWidth="1"/>
    <col min="6437" max="6656" width="9.140625" style="1"/>
    <col min="6657" max="6657" width="33.140625" style="1" customWidth="1"/>
    <col min="6658" max="6686" width="0" style="1" hidden="1" customWidth="1"/>
    <col min="6687" max="6691" width="10.85546875" style="1" customWidth="1"/>
    <col min="6692" max="6692" width="10" style="1" bestFit="1" customWidth="1"/>
    <col min="6693" max="6912" width="9.140625" style="1"/>
    <col min="6913" max="6913" width="33.140625" style="1" customWidth="1"/>
    <col min="6914" max="6942" width="0" style="1" hidden="1" customWidth="1"/>
    <col min="6943" max="6947" width="10.85546875" style="1" customWidth="1"/>
    <col min="6948" max="6948" width="10" style="1" bestFit="1" customWidth="1"/>
    <col min="6949" max="7168" width="9.140625" style="1"/>
    <col min="7169" max="7169" width="33.140625" style="1" customWidth="1"/>
    <col min="7170" max="7198" width="0" style="1" hidden="1" customWidth="1"/>
    <col min="7199" max="7203" width="10.85546875" style="1" customWidth="1"/>
    <col min="7204" max="7204" width="10" style="1" bestFit="1" customWidth="1"/>
    <col min="7205" max="7424" width="9.140625" style="1"/>
    <col min="7425" max="7425" width="33.140625" style="1" customWidth="1"/>
    <col min="7426" max="7454" width="0" style="1" hidden="1" customWidth="1"/>
    <col min="7455" max="7459" width="10.85546875" style="1" customWidth="1"/>
    <col min="7460" max="7460" width="10" style="1" bestFit="1" customWidth="1"/>
    <col min="7461" max="7680" width="9.140625" style="1"/>
    <col min="7681" max="7681" width="33.140625" style="1" customWidth="1"/>
    <col min="7682" max="7710" width="0" style="1" hidden="1" customWidth="1"/>
    <col min="7711" max="7715" width="10.85546875" style="1" customWidth="1"/>
    <col min="7716" max="7716" width="10" style="1" bestFit="1" customWidth="1"/>
    <col min="7717" max="7936" width="9.140625" style="1"/>
    <col min="7937" max="7937" width="33.140625" style="1" customWidth="1"/>
    <col min="7938" max="7966" width="0" style="1" hidden="1" customWidth="1"/>
    <col min="7967" max="7971" width="10.85546875" style="1" customWidth="1"/>
    <col min="7972" max="7972" width="10" style="1" bestFit="1" customWidth="1"/>
    <col min="7973" max="8192" width="9.140625" style="1"/>
    <col min="8193" max="8193" width="33.140625" style="1" customWidth="1"/>
    <col min="8194" max="8222" width="0" style="1" hidden="1" customWidth="1"/>
    <col min="8223" max="8227" width="10.85546875" style="1" customWidth="1"/>
    <col min="8228" max="8228" width="10" style="1" bestFit="1" customWidth="1"/>
    <col min="8229" max="8448" width="9.140625" style="1"/>
    <col min="8449" max="8449" width="33.140625" style="1" customWidth="1"/>
    <col min="8450" max="8478" width="0" style="1" hidden="1" customWidth="1"/>
    <col min="8479" max="8483" width="10.85546875" style="1" customWidth="1"/>
    <col min="8484" max="8484" width="10" style="1" bestFit="1" customWidth="1"/>
    <col min="8485" max="8704" width="9.140625" style="1"/>
    <col min="8705" max="8705" width="33.140625" style="1" customWidth="1"/>
    <col min="8706" max="8734" width="0" style="1" hidden="1" customWidth="1"/>
    <col min="8735" max="8739" width="10.85546875" style="1" customWidth="1"/>
    <col min="8740" max="8740" width="10" style="1" bestFit="1" customWidth="1"/>
    <col min="8741" max="8960" width="9.140625" style="1"/>
    <col min="8961" max="8961" width="33.140625" style="1" customWidth="1"/>
    <col min="8962" max="8990" width="0" style="1" hidden="1" customWidth="1"/>
    <col min="8991" max="8995" width="10.85546875" style="1" customWidth="1"/>
    <col min="8996" max="8996" width="10" style="1" bestFit="1" customWidth="1"/>
    <col min="8997" max="9216" width="9.140625" style="1"/>
    <col min="9217" max="9217" width="33.140625" style="1" customWidth="1"/>
    <col min="9218" max="9246" width="0" style="1" hidden="1" customWidth="1"/>
    <col min="9247" max="9251" width="10.85546875" style="1" customWidth="1"/>
    <col min="9252" max="9252" width="10" style="1" bestFit="1" customWidth="1"/>
    <col min="9253" max="9472" width="9.140625" style="1"/>
    <col min="9473" max="9473" width="33.140625" style="1" customWidth="1"/>
    <col min="9474" max="9502" width="0" style="1" hidden="1" customWidth="1"/>
    <col min="9503" max="9507" width="10.85546875" style="1" customWidth="1"/>
    <col min="9508" max="9508" width="10" style="1" bestFit="1" customWidth="1"/>
    <col min="9509" max="9728" width="9.140625" style="1"/>
    <col min="9729" max="9729" width="33.140625" style="1" customWidth="1"/>
    <col min="9730" max="9758" width="0" style="1" hidden="1" customWidth="1"/>
    <col min="9759" max="9763" width="10.85546875" style="1" customWidth="1"/>
    <col min="9764" max="9764" width="10" style="1" bestFit="1" customWidth="1"/>
    <col min="9765" max="9984" width="9.140625" style="1"/>
    <col min="9985" max="9985" width="33.140625" style="1" customWidth="1"/>
    <col min="9986" max="10014" width="0" style="1" hidden="1" customWidth="1"/>
    <col min="10015" max="10019" width="10.85546875" style="1" customWidth="1"/>
    <col min="10020" max="10020" width="10" style="1" bestFit="1" customWidth="1"/>
    <col min="10021" max="10240" width="9.140625" style="1"/>
    <col min="10241" max="10241" width="33.140625" style="1" customWidth="1"/>
    <col min="10242" max="10270" width="0" style="1" hidden="1" customWidth="1"/>
    <col min="10271" max="10275" width="10.85546875" style="1" customWidth="1"/>
    <col min="10276" max="10276" width="10" style="1" bestFit="1" customWidth="1"/>
    <col min="10277" max="10496" width="9.140625" style="1"/>
    <col min="10497" max="10497" width="33.140625" style="1" customWidth="1"/>
    <col min="10498" max="10526" width="0" style="1" hidden="1" customWidth="1"/>
    <col min="10527" max="10531" width="10.85546875" style="1" customWidth="1"/>
    <col min="10532" max="10532" width="10" style="1" bestFit="1" customWidth="1"/>
    <col min="10533" max="10752" width="9.140625" style="1"/>
    <col min="10753" max="10753" width="33.140625" style="1" customWidth="1"/>
    <col min="10754" max="10782" width="0" style="1" hidden="1" customWidth="1"/>
    <col min="10783" max="10787" width="10.85546875" style="1" customWidth="1"/>
    <col min="10788" max="10788" width="10" style="1" bestFit="1" customWidth="1"/>
    <col min="10789" max="11008" width="9.140625" style="1"/>
    <col min="11009" max="11009" width="33.140625" style="1" customWidth="1"/>
    <col min="11010" max="11038" width="0" style="1" hidden="1" customWidth="1"/>
    <col min="11039" max="11043" width="10.85546875" style="1" customWidth="1"/>
    <col min="11044" max="11044" width="10" style="1" bestFit="1" customWidth="1"/>
    <col min="11045" max="11264" width="9.140625" style="1"/>
    <col min="11265" max="11265" width="33.140625" style="1" customWidth="1"/>
    <col min="11266" max="11294" width="0" style="1" hidden="1" customWidth="1"/>
    <col min="11295" max="11299" width="10.85546875" style="1" customWidth="1"/>
    <col min="11300" max="11300" width="10" style="1" bestFit="1" customWidth="1"/>
    <col min="11301" max="11520" width="9.140625" style="1"/>
    <col min="11521" max="11521" width="33.140625" style="1" customWidth="1"/>
    <col min="11522" max="11550" width="0" style="1" hidden="1" customWidth="1"/>
    <col min="11551" max="11555" width="10.85546875" style="1" customWidth="1"/>
    <col min="11556" max="11556" width="10" style="1" bestFit="1" customWidth="1"/>
    <col min="11557" max="11776" width="9.140625" style="1"/>
    <col min="11777" max="11777" width="33.140625" style="1" customWidth="1"/>
    <col min="11778" max="11806" width="0" style="1" hidden="1" customWidth="1"/>
    <col min="11807" max="11811" width="10.85546875" style="1" customWidth="1"/>
    <col min="11812" max="11812" width="10" style="1" bestFit="1" customWidth="1"/>
    <col min="11813" max="12032" width="9.140625" style="1"/>
    <col min="12033" max="12033" width="33.140625" style="1" customWidth="1"/>
    <col min="12034" max="12062" width="0" style="1" hidden="1" customWidth="1"/>
    <col min="12063" max="12067" width="10.85546875" style="1" customWidth="1"/>
    <col min="12068" max="12068" width="10" style="1" bestFit="1" customWidth="1"/>
    <col min="12069" max="12288" width="9.140625" style="1"/>
    <col min="12289" max="12289" width="33.140625" style="1" customWidth="1"/>
    <col min="12290" max="12318" width="0" style="1" hidden="1" customWidth="1"/>
    <col min="12319" max="12323" width="10.85546875" style="1" customWidth="1"/>
    <col min="12324" max="12324" width="10" style="1" bestFit="1" customWidth="1"/>
    <col min="12325" max="12544" width="9.140625" style="1"/>
    <col min="12545" max="12545" width="33.140625" style="1" customWidth="1"/>
    <col min="12546" max="12574" width="0" style="1" hidden="1" customWidth="1"/>
    <col min="12575" max="12579" width="10.85546875" style="1" customWidth="1"/>
    <col min="12580" max="12580" width="10" style="1" bestFit="1" customWidth="1"/>
    <col min="12581" max="12800" width="9.140625" style="1"/>
    <col min="12801" max="12801" width="33.140625" style="1" customWidth="1"/>
    <col min="12802" max="12830" width="0" style="1" hidden="1" customWidth="1"/>
    <col min="12831" max="12835" width="10.85546875" style="1" customWidth="1"/>
    <col min="12836" max="12836" width="10" style="1" bestFit="1" customWidth="1"/>
    <col min="12837" max="13056" width="9.140625" style="1"/>
    <col min="13057" max="13057" width="33.140625" style="1" customWidth="1"/>
    <col min="13058" max="13086" width="0" style="1" hidden="1" customWidth="1"/>
    <col min="13087" max="13091" width="10.85546875" style="1" customWidth="1"/>
    <col min="13092" max="13092" width="10" style="1" bestFit="1" customWidth="1"/>
    <col min="13093" max="13312" width="9.140625" style="1"/>
    <col min="13313" max="13313" width="33.140625" style="1" customWidth="1"/>
    <col min="13314" max="13342" width="0" style="1" hidden="1" customWidth="1"/>
    <col min="13343" max="13347" width="10.85546875" style="1" customWidth="1"/>
    <col min="13348" max="13348" width="10" style="1" bestFit="1" customWidth="1"/>
    <col min="13349" max="13568" width="9.140625" style="1"/>
    <col min="13569" max="13569" width="33.140625" style="1" customWidth="1"/>
    <col min="13570" max="13598" width="0" style="1" hidden="1" customWidth="1"/>
    <col min="13599" max="13603" width="10.85546875" style="1" customWidth="1"/>
    <col min="13604" max="13604" width="10" style="1" bestFit="1" customWidth="1"/>
    <col min="13605" max="13824" width="9.140625" style="1"/>
    <col min="13825" max="13825" width="33.140625" style="1" customWidth="1"/>
    <col min="13826" max="13854" width="0" style="1" hidden="1" customWidth="1"/>
    <col min="13855" max="13859" width="10.85546875" style="1" customWidth="1"/>
    <col min="13860" max="13860" width="10" style="1" bestFit="1" customWidth="1"/>
    <col min="13861" max="14080" width="9.140625" style="1"/>
    <col min="14081" max="14081" width="33.140625" style="1" customWidth="1"/>
    <col min="14082" max="14110" width="0" style="1" hidden="1" customWidth="1"/>
    <col min="14111" max="14115" width="10.85546875" style="1" customWidth="1"/>
    <col min="14116" max="14116" width="10" style="1" bestFit="1" customWidth="1"/>
    <col min="14117" max="14336" width="9.140625" style="1"/>
    <col min="14337" max="14337" width="33.140625" style="1" customWidth="1"/>
    <col min="14338" max="14366" width="0" style="1" hidden="1" customWidth="1"/>
    <col min="14367" max="14371" width="10.85546875" style="1" customWidth="1"/>
    <col min="14372" max="14372" width="10" style="1" bestFit="1" customWidth="1"/>
    <col min="14373" max="14592" width="9.140625" style="1"/>
    <col min="14593" max="14593" width="33.140625" style="1" customWidth="1"/>
    <col min="14594" max="14622" width="0" style="1" hidden="1" customWidth="1"/>
    <col min="14623" max="14627" width="10.85546875" style="1" customWidth="1"/>
    <col min="14628" max="14628" width="10" style="1" bestFit="1" customWidth="1"/>
    <col min="14629" max="14848" width="9.140625" style="1"/>
    <col min="14849" max="14849" width="33.140625" style="1" customWidth="1"/>
    <col min="14850" max="14878" width="0" style="1" hidden="1" customWidth="1"/>
    <col min="14879" max="14883" width="10.85546875" style="1" customWidth="1"/>
    <col min="14884" max="14884" width="10" style="1" bestFit="1" customWidth="1"/>
    <col min="14885" max="15104" width="9.140625" style="1"/>
    <col min="15105" max="15105" width="33.140625" style="1" customWidth="1"/>
    <col min="15106" max="15134" width="0" style="1" hidden="1" customWidth="1"/>
    <col min="15135" max="15139" width="10.85546875" style="1" customWidth="1"/>
    <col min="15140" max="15140" width="10" style="1" bestFit="1" customWidth="1"/>
    <col min="15141" max="15360" width="9.140625" style="1"/>
    <col min="15361" max="15361" width="33.140625" style="1" customWidth="1"/>
    <col min="15362" max="15390" width="0" style="1" hidden="1" customWidth="1"/>
    <col min="15391" max="15395" width="10.85546875" style="1" customWidth="1"/>
    <col min="15396" max="15396" width="10" style="1" bestFit="1" customWidth="1"/>
    <col min="15397" max="15616" width="9.140625" style="1"/>
    <col min="15617" max="15617" width="33.140625" style="1" customWidth="1"/>
    <col min="15618" max="15646" width="0" style="1" hidden="1" customWidth="1"/>
    <col min="15647" max="15651" width="10.85546875" style="1" customWidth="1"/>
    <col min="15652" max="15652" width="10" style="1" bestFit="1" customWidth="1"/>
    <col min="15653" max="15872" width="9.140625" style="1"/>
    <col min="15873" max="15873" width="33.140625" style="1" customWidth="1"/>
    <col min="15874" max="15902" width="0" style="1" hidden="1" customWidth="1"/>
    <col min="15903" max="15907" width="10.85546875" style="1" customWidth="1"/>
    <col min="15908" max="15908" width="10" style="1" bestFit="1" customWidth="1"/>
    <col min="15909" max="16128" width="9.140625" style="1"/>
    <col min="16129" max="16129" width="33.140625" style="1" customWidth="1"/>
    <col min="16130" max="16158" width="0" style="1" hidden="1" customWidth="1"/>
    <col min="16159" max="16163" width="10.85546875" style="1" customWidth="1"/>
    <col min="16164" max="16164" width="10" style="1" bestFit="1" customWidth="1"/>
    <col min="16165" max="16384" width="9.140625" style="1"/>
  </cols>
  <sheetData>
    <row r="4" spans="2:42" x14ac:dyDescent="0.2">
      <c r="AB4" s="66"/>
      <c r="AC4" s="66"/>
      <c r="AD4" s="66"/>
      <c r="AE4" s="66"/>
      <c r="AF4" s="66"/>
      <c r="AG4" s="66"/>
      <c r="AH4" s="66"/>
      <c r="AI4" s="66"/>
      <c r="AJ4" s="66"/>
      <c r="AK4" s="66"/>
    </row>
    <row r="5" spans="2:42" ht="9" customHeight="1" x14ac:dyDescent="0.2"/>
    <row r="8" spans="2:42" x14ac:dyDescent="0.2">
      <c r="B8" s="47" t="s">
        <v>44</v>
      </c>
      <c r="D8" s="45"/>
      <c r="E8" s="45"/>
      <c r="F8" s="45"/>
      <c r="G8" s="45"/>
      <c r="H8" s="45"/>
      <c r="I8" s="45"/>
      <c r="J8" s="45"/>
      <c r="K8" s="4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2:42" x14ac:dyDescent="0.2">
      <c r="C9" s="6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68"/>
      <c r="AH9" s="68"/>
      <c r="AI9" s="68"/>
      <c r="AJ9" s="68"/>
      <c r="AK9" s="68"/>
      <c r="AL9" s="68"/>
    </row>
    <row r="10" spans="2:42" x14ac:dyDescent="0.2">
      <c r="C10" s="69"/>
      <c r="D10" s="69">
        <v>1978</v>
      </c>
      <c r="E10" s="69">
        <v>1979</v>
      </c>
      <c r="F10" s="69">
        <v>1980</v>
      </c>
      <c r="G10" s="69">
        <v>1981</v>
      </c>
      <c r="H10" s="69">
        <v>1982</v>
      </c>
      <c r="I10" s="69">
        <v>1983</v>
      </c>
      <c r="J10" s="69">
        <v>1984</v>
      </c>
      <c r="K10" s="69">
        <v>1985</v>
      </c>
      <c r="L10" s="69">
        <v>1986</v>
      </c>
      <c r="M10" s="69">
        <v>1987</v>
      </c>
      <c r="N10" s="69">
        <v>1988</v>
      </c>
      <c r="O10" s="69">
        <v>1989</v>
      </c>
      <c r="P10" s="69">
        <v>1990</v>
      </c>
      <c r="Q10" s="69">
        <v>1991</v>
      </c>
      <c r="R10" s="69">
        <v>1992</v>
      </c>
      <c r="S10" s="69">
        <v>1993</v>
      </c>
      <c r="T10" s="70">
        <v>1994</v>
      </c>
      <c r="U10" s="70">
        <v>1995</v>
      </c>
      <c r="V10" s="70">
        <v>1996</v>
      </c>
      <c r="W10" s="70">
        <v>1997</v>
      </c>
      <c r="X10" s="71">
        <v>1998</v>
      </c>
      <c r="Y10" s="71">
        <v>1999</v>
      </c>
      <c r="Z10" s="71">
        <v>2000</v>
      </c>
      <c r="AA10" s="71">
        <v>2001</v>
      </c>
      <c r="AB10" s="71">
        <v>2002</v>
      </c>
      <c r="AC10" s="71">
        <v>2003</v>
      </c>
      <c r="AD10" s="71">
        <v>2004</v>
      </c>
      <c r="AE10" s="71">
        <v>2005</v>
      </c>
      <c r="AF10" s="71">
        <v>2006</v>
      </c>
      <c r="AG10" s="71">
        <v>2007</v>
      </c>
      <c r="AH10" s="12">
        <v>2008</v>
      </c>
      <c r="AI10" s="12">
        <v>2009</v>
      </c>
      <c r="AJ10" s="12">
        <v>2010</v>
      </c>
      <c r="AK10" s="12">
        <v>2011</v>
      </c>
      <c r="AL10" s="12">
        <v>2012</v>
      </c>
      <c r="AM10" s="12">
        <v>2013</v>
      </c>
      <c r="AN10" s="12">
        <v>2014</v>
      </c>
      <c r="AO10" s="12">
        <v>2015</v>
      </c>
      <c r="AP10" s="12">
        <v>2016</v>
      </c>
    </row>
    <row r="12" spans="2:42" x14ac:dyDescent="0.2">
      <c r="C12" s="6" t="s">
        <v>17</v>
      </c>
    </row>
    <row r="13" spans="2:42" x14ac:dyDescent="0.2">
      <c r="C13" s="72" t="s">
        <v>18</v>
      </c>
      <c r="D13" s="17">
        <v>834</v>
      </c>
      <c r="E13" s="17">
        <v>1173</v>
      </c>
      <c r="F13" s="17">
        <v>1633</v>
      </c>
      <c r="G13" s="17">
        <v>1605</v>
      </c>
      <c r="H13" s="17">
        <v>1476</v>
      </c>
      <c r="I13" s="17">
        <v>1315</v>
      </c>
      <c r="J13" s="17">
        <v>1345</v>
      </c>
      <c r="K13" s="17">
        <v>1279</v>
      </c>
      <c r="L13" s="17">
        <v>1327</v>
      </c>
      <c r="M13" s="17">
        <v>1597</v>
      </c>
      <c r="N13" s="17">
        <v>1813</v>
      </c>
      <c r="O13" s="17">
        <v>1727</v>
      </c>
      <c r="P13" s="17">
        <v>1762</v>
      </c>
      <c r="Q13" s="17">
        <v>1709</v>
      </c>
      <c r="R13" s="17">
        <v>1661</v>
      </c>
      <c r="S13" s="17">
        <v>1487</v>
      </c>
      <c r="T13" s="17">
        <v>1599</v>
      </c>
      <c r="U13" s="17">
        <v>1729</v>
      </c>
      <c r="V13" s="17">
        <f>1705+350</f>
        <v>2055</v>
      </c>
      <c r="W13" s="17">
        <v>2151</v>
      </c>
      <c r="X13" s="17">
        <v>2344</v>
      </c>
      <c r="Y13" s="17">
        <v>2293</v>
      </c>
      <c r="Z13" s="17">
        <v>1868</v>
      </c>
      <c r="AA13" s="17">
        <v>1846</v>
      </c>
      <c r="AB13" s="17">
        <f>1412+430</f>
        <v>1842</v>
      </c>
      <c r="AC13" s="17">
        <v>2357</v>
      </c>
      <c r="AD13" s="17">
        <v>2335</v>
      </c>
      <c r="AE13" s="17">
        <v>2640</v>
      </c>
      <c r="AF13" s="17">
        <v>2777</v>
      </c>
      <c r="AG13" s="17">
        <v>2190</v>
      </c>
      <c r="AH13" s="17">
        <v>2289</v>
      </c>
      <c r="AI13" s="17">
        <v>2045</v>
      </c>
      <c r="AJ13" s="17">
        <v>1619</v>
      </c>
      <c r="AK13" s="17">
        <v>1708</v>
      </c>
      <c r="AL13" s="17">
        <v>1696</v>
      </c>
      <c r="AM13" s="17">
        <v>1569</v>
      </c>
      <c r="AN13" s="17">
        <v>1718</v>
      </c>
      <c r="AO13" s="17">
        <v>1787</v>
      </c>
      <c r="AP13" s="17">
        <v>1792</v>
      </c>
    </row>
    <row r="14" spans="2:42" x14ac:dyDescent="0.2">
      <c r="C14" s="72" t="s">
        <v>19</v>
      </c>
      <c r="D14" s="36">
        <v>16.8</v>
      </c>
      <c r="E14" s="36">
        <v>34</v>
      </c>
      <c r="F14" s="36">
        <v>61.8</v>
      </c>
      <c r="G14" s="36">
        <v>63.7</v>
      </c>
      <c r="H14" s="36">
        <v>59.1</v>
      </c>
      <c r="I14" s="36">
        <v>64.900000000000006</v>
      </c>
      <c r="J14" s="36">
        <v>62.4</v>
      </c>
      <c r="K14" s="36">
        <v>69.2</v>
      </c>
      <c r="L14" s="36">
        <v>61.9</v>
      </c>
      <c r="M14" s="36">
        <v>93.4</v>
      </c>
      <c r="N14" s="36">
        <v>131.1</v>
      </c>
      <c r="O14" s="36">
        <v>124.3</v>
      </c>
      <c r="P14" s="36">
        <v>118.9</v>
      </c>
      <c r="Q14" s="36">
        <v>136.30000000000001</v>
      </c>
      <c r="R14" s="36">
        <v>106.3</v>
      </c>
      <c r="S14" s="36">
        <v>130.1</v>
      </c>
      <c r="T14" s="36">
        <v>165.77949032000001</v>
      </c>
      <c r="U14" s="36">
        <v>191.20531969999999</v>
      </c>
      <c r="V14" s="36">
        <f>267238247/1000000</f>
        <v>267.238247</v>
      </c>
      <c r="W14" s="36">
        <v>281.8</v>
      </c>
      <c r="X14" s="36">
        <v>317.23399999999998</v>
      </c>
      <c r="Y14" s="36">
        <v>222.5</v>
      </c>
      <c r="Z14" s="36">
        <v>257.3</v>
      </c>
      <c r="AA14" s="36">
        <v>172.8</v>
      </c>
      <c r="AB14" s="36">
        <v>269.92700000000002</v>
      </c>
      <c r="AC14" s="36">
        <v>324.32382999999999</v>
      </c>
      <c r="AD14" s="36">
        <v>339.2</v>
      </c>
      <c r="AE14" s="36">
        <v>450.8</v>
      </c>
      <c r="AF14" s="36">
        <v>691.1</v>
      </c>
      <c r="AG14" s="36">
        <v>545.5</v>
      </c>
      <c r="AH14" s="36">
        <v>558.1</v>
      </c>
      <c r="AI14" s="36">
        <v>397</v>
      </c>
      <c r="AJ14" s="36">
        <v>307.23715499999997</v>
      </c>
      <c r="AK14" s="36">
        <v>632.1</v>
      </c>
      <c r="AL14" s="36">
        <v>418.1</v>
      </c>
      <c r="AM14" s="36">
        <v>538.82016099999998</v>
      </c>
      <c r="AN14" s="36">
        <v>533.68728299999998</v>
      </c>
      <c r="AO14" s="36">
        <v>592.4</v>
      </c>
      <c r="AP14" s="36">
        <v>844.3</v>
      </c>
    </row>
    <row r="15" spans="2:42" x14ac:dyDescent="0.2">
      <c r="C15" s="72" t="s">
        <v>32</v>
      </c>
      <c r="D15" s="36">
        <f t="shared" ref="D15:W15" si="0">D14*1000/D13</f>
        <v>20.14388489208633</v>
      </c>
      <c r="E15" s="36">
        <f t="shared" si="0"/>
        <v>28.985507246376812</v>
      </c>
      <c r="F15" s="36">
        <f t="shared" si="0"/>
        <v>37.844458052663811</v>
      </c>
      <c r="G15" s="36">
        <f t="shared" si="0"/>
        <v>39.688473520249218</v>
      </c>
      <c r="H15" s="36">
        <f t="shared" si="0"/>
        <v>40.040650406504064</v>
      </c>
      <c r="I15" s="36">
        <f t="shared" si="0"/>
        <v>49.353612167300383</v>
      </c>
      <c r="J15" s="36">
        <f t="shared" si="0"/>
        <v>46.394052044609666</v>
      </c>
      <c r="K15" s="36">
        <f t="shared" si="0"/>
        <v>54.104769351055509</v>
      </c>
      <c r="L15" s="36">
        <f t="shared" si="0"/>
        <v>46.646571213263002</v>
      </c>
      <c r="M15" s="36">
        <f t="shared" si="0"/>
        <v>58.484658735128363</v>
      </c>
      <c r="N15" s="36">
        <f t="shared" si="0"/>
        <v>72.311086596800877</v>
      </c>
      <c r="O15" s="36">
        <f t="shared" si="0"/>
        <v>71.974522292993626</v>
      </c>
      <c r="P15" s="36">
        <f t="shared" si="0"/>
        <v>67.48013620885358</v>
      </c>
      <c r="Q15" s="36">
        <f t="shared" si="0"/>
        <v>79.75424224692803</v>
      </c>
      <c r="R15" s="36">
        <f t="shared" si="0"/>
        <v>63.997591812161346</v>
      </c>
      <c r="S15" s="36">
        <f t="shared" si="0"/>
        <v>87.491593813046407</v>
      </c>
      <c r="T15" s="36">
        <f t="shared" si="0"/>
        <v>103.67697956222639</v>
      </c>
      <c r="U15" s="36">
        <f t="shared" si="0"/>
        <v>110.58722943898206</v>
      </c>
      <c r="V15" s="36">
        <f t="shared" si="0"/>
        <v>130.0429425790754</v>
      </c>
      <c r="W15" s="36">
        <f t="shared" si="0"/>
        <v>131.00883310088332</v>
      </c>
      <c r="X15" s="36">
        <f t="shared" ref="X15:AM15" si="1">(X14*1000)/X13</f>
        <v>135.33873720136518</v>
      </c>
      <c r="Y15" s="36">
        <f t="shared" si="1"/>
        <v>97.03445268207588</v>
      </c>
      <c r="Z15" s="36">
        <f t="shared" si="1"/>
        <v>137.74089935760171</v>
      </c>
      <c r="AA15" s="36">
        <f t="shared" si="1"/>
        <v>93.607800650054173</v>
      </c>
      <c r="AB15" s="36">
        <f t="shared" si="1"/>
        <v>146.54017372421282</v>
      </c>
      <c r="AC15" s="36">
        <f t="shared" si="1"/>
        <v>137.60026728892657</v>
      </c>
      <c r="AD15" s="36">
        <f t="shared" si="1"/>
        <v>145.26766595289078</v>
      </c>
      <c r="AE15" s="36">
        <f t="shared" si="1"/>
        <v>170.75757575757575</v>
      </c>
      <c r="AF15" s="36">
        <f t="shared" si="1"/>
        <v>248.8656823910695</v>
      </c>
      <c r="AG15" s="36">
        <f t="shared" si="1"/>
        <v>249.08675799086757</v>
      </c>
      <c r="AH15" s="36">
        <f t="shared" si="1"/>
        <v>243.81826124945391</v>
      </c>
      <c r="AI15" s="36">
        <f t="shared" si="1"/>
        <v>194.13202933985329</v>
      </c>
      <c r="AJ15" s="36">
        <f t="shared" si="1"/>
        <v>189.7697066090179</v>
      </c>
      <c r="AK15" s="36">
        <f t="shared" si="1"/>
        <v>370.08196721311475</v>
      </c>
      <c r="AL15" s="36">
        <f t="shared" si="1"/>
        <v>246.52122641509433</v>
      </c>
      <c r="AM15" s="36">
        <f t="shared" si="1"/>
        <v>343.41629126832373</v>
      </c>
      <c r="AN15" s="36">
        <v>310.6445186263096</v>
      </c>
      <c r="AO15" s="36">
        <v>331.5</v>
      </c>
      <c r="AP15" s="36">
        <v>471.2</v>
      </c>
    </row>
    <row r="16" spans="2:42" x14ac:dyDescent="0.2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Y16" s="17"/>
    </row>
    <row r="17" spans="3:42" x14ac:dyDescent="0.2">
      <c r="C17" s="73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Y17" s="17"/>
    </row>
    <row r="18" spans="3:42" ht="25.5" x14ac:dyDescent="0.2">
      <c r="C18" s="73" t="s">
        <v>20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Y18" s="17"/>
    </row>
    <row r="19" spans="3:42" x14ac:dyDescent="0.2">
      <c r="C19" s="72" t="s">
        <v>18</v>
      </c>
      <c r="D19" s="17">
        <v>72</v>
      </c>
      <c r="E19" s="17">
        <v>37</v>
      </c>
      <c r="F19" s="17">
        <v>58</v>
      </c>
      <c r="G19" s="17">
        <v>25</v>
      </c>
      <c r="H19" s="17">
        <v>15</v>
      </c>
      <c r="I19" s="17">
        <v>21</v>
      </c>
      <c r="J19" s="17">
        <v>11</v>
      </c>
      <c r="K19" s="17">
        <v>22</v>
      </c>
      <c r="L19" s="17">
        <v>26</v>
      </c>
      <c r="M19" s="17">
        <v>44</v>
      </c>
      <c r="N19" s="17">
        <v>27</v>
      </c>
      <c r="O19" s="17">
        <v>71</v>
      </c>
      <c r="P19" s="17">
        <v>112</v>
      </c>
      <c r="Q19" s="17">
        <v>97</v>
      </c>
      <c r="R19" s="17">
        <v>80</v>
      </c>
      <c r="S19" s="17">
        <v>66</v>
      </c>
      <c r="T19" s="17">
        <v>115</v>
      </c>
      <c r="U19" s="17">
        <v>127</v>
      </c>
      <c r="V19" s="17">
        <v>153</v>
      </c>
      <c r="W19" s="17">
        <v>125</v>
      </c>
      <c r="X19" s="17">
        <f>104+24</f>
        <v>128</v>
      </c>
      <c r="Y19" s="17">
        <v>201</v>
      </c>
      <c r="Z19" s="17">
        <v>143</v>
      </c>
      <c r="AA19" s="17">
        <v>181</v>
      </c>
      <c r="AB19" s="17">
        <f>106+29+12</f>
        <v>147</v>
      </c>
      <c r="AC19" s="17">
        <v>205</v>
      </c>
      <c r="AD19" s="17">
        <v>127</v>
      </c>
      <c r="AE19" s="17">
        <v>245</v>
      </c>
      <c r="AF19" s="17">
        <v>281</v>
      </c>
      <c r="AG19" s="17">
        <v>360</v>
      </c>
      <c r="AH19" s="17">
        <v>323</v>
      </c>
      <c r="AI19" s="17">
        <v>242</v>
      </c>
      <c r="AJ19" s="17">
        <v>168</v>
      </c>
      <c r="AK19" s="17">
        <v>178</v>
      </c>
      <c r="AL19" s="17">
        <v>116</v>
      </c>
      <c r="AM19" s="17">
        <v>197</v>
      </c>
      <c r="AN19" s="17">
        <v>159</v>
      </c>
      <c r="AO19" s="17">
        <v>131</v>
      </c>
      <c r="AP19" s="17">
        <v>183</v>
      </c>
    </row>
    <row r="20" spans="3:42" x14ac:dyDescent="0.2">
      <c r="C20" s="72" t="s">
        <v>19</v>
      </c>
      <c r="D20" s="36">
        <v>4.4000000000000004</v>
      </c>
      <c r="E20" s="36">
        <v>1.8</v>
      </c>
      <c r="F20" s="36">
        <v>4.8</v>
      </c>
      <c r="G20" s="36">
        <v>3</v>
      </c>
      <c r="H20" s="36">
        <v>2.5</v>
      </c>
      <c r="I20" s="36">
        <v>5</v>
      </c>
      <c r="J20" s="36">
        <v>0.8</v>
      </c>
      <c r="K20" s="36">
        <v>3.4</v>
      </c>
      <c r="L20" s="36">
        <v>4.5</v>
      </c>
      <c r="M20" s="36">
        <v>3.9</v>
      </c>
      <c r="N20" s="36">
        <v>1.2</v>
      </c>
      <c r="O20" s="36">
        <v>6.2</v>
      </c>
      <c r="P20" s="36">
        <v>1.2</v>
      </c>
      <c r="Q20" s="36">
        <v>1.8</v>
      </c>
      <c r="R20" s="36">
        <v>1.6</v>
      </c>
      <c r="S20" s="36">
        <v>1.1000000000000001</v>
      </c>
      <c r="T20" s="36">
        <v>14.881959569999999</v>
      </c>
      <c r="U20" s="36">
        <v>3.63106609</v>
      </c>
      <c r="V20" s="36">
        <v>3.3</v>
      </c>
      <c r="W20" s="36">
        <v>6.1</v>
      </c>
      <c r="X20" s="36">
        <v>2.2999999999999998</v>
      </c>
      <c r="Y20" s="36">
        <v>7.4</v>
      </c>
      <c r="Z20" s="36">
        <v>2.2999999999999998</v>
      </c>
      <c r="AA20" s="36">
        <v>0.8</v>
      </c>
      <c r="AB20" s="36">
        <v>4.05</v>
      </c>
      <c r="AC20" s="36">
        <v>1.7011350000000001</v>
      </c>
      <c r="AD20" s="36">
        <v>1.9</v>
      </c>
      <c r="AE20" s="36">
        <v>1.4</v>
      </c>
      <c r="AF20" s="36">
        <f>('[1]2006'!$E$24+'[1]2006'!$G$24)/1000000</f>
        <v>119.08468000000001</v>
      </c>
      <c r="AG20" s="36">
        <v>23.3</v>
      </c>
      <c r="AH20" s="36">
        <v>76.2</v>
      </c>
      <c r="AI20" s="36">
        <v>19.5</v>
      </c>
      <c r="AJ20" s="36">
        <v>9.1970690000000008</v>
      </c>
      <c r="AK20" s="36">
        <v>25.8</v>
      </c>
      <c r="AL20" s="36">
        <v>11.9</v>
      </c>
      <c r="AM20" s="36">
        <v>38.700000000000003</v>
      </c>
      <c r="AN20" s="36">
        <v>29.071166000000002</v>
      </c>
      <c r="AO20" s="36">
        <v>19.8</v>
      </c>
      <c r="AP20" s="36">
        <v>16</v>
      </c>
    </row>
    <row r="21" spans="3:42" x14ac:dyDescent="0.2">
      <c r="C21" s="72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3:42" x14ac:dyDescent="0.2">
      <c r="C22" s="73" t="s">
        <v>34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Y22" s="17"/>
    </row>
    <row r="23" spans="3:42" x14ac:dyDescent="0.2">
      <c r="C23" s="72" t="s">
        <v>18</v>
      </c>
      <c r="D23" s="17">
        <v>72</v>
      </c>
      <c r="E23" s="17">
        <v>37</v>
      </c>
      <c r="F23" s="17">
        <v>58</v>
      </c>
      <c r="G23" s="17">
        <v>25</v>
      </c>
      <c r="H23" s="17">
        <v>15</v>
      </c>
      <c r="I23" s="17">
        <v>21</v>
      </c>
      <c r="J23" s="17">
        <v>11</v>
      </c>
      <c r="K23" s="17">
        <v>22</v>
      </c>
      <c r="L23" s="17">
        <v>26</v>
      </c>
      <c r="M23" s="17">
        <v>44</v>
      </c>
      <c r="N23" s="17">
        <v>27</v>
      </c>
      <c r="O23" s="17">
        <v>71</v>
      </c>
      <c r="P23" s="17">
        <v>112</v>
      </c>
      <c r="Q23" s="17">
        <v>97</v>
      </c>
      <c r="R23" s="17">
        <v>80</v>
      </c>
      <c r="S23" s="17">
        <v>66</v>
      </c>
      <c r="T23" s="17">
        <v>115</v>
      </c>
      <c r="U23" s="17">
        <v>127</v>
      </c>
      <c r="V23" s="17">
        <v>153</v>
      </c>
      <c r="W23" s="17">
        <v>125</v>
      </c>
      <c r="X23" s="17">
        <f>104+24</f>
        <v>128</v>
      </c>
      <c r="Y23" s="17">
        <v>201</v>
      </c>
      <c r="Z23" s="17">
        <v>143</v>
      </c>
      <c r="AA23" s="17">
        <v>181</v>
      </c>
      <c r="AB23" s="17">
        <f>106+29+12</f>
        <v>147</v>
      </c>
      <c r="AC23" s="17">
        <v>205</v>
      </c>
      <c r="AD23" s="17">
        <v>127</v>
      </c>
      <c r="AE23" s="17">
        <v>245</v>
      </c>
      <c r="AF23" s="17">
        <v>281</v>
      </c>
      <c r="AG23" s="17">
        <v>360</v>
      </c>
      <c r="AH23" s="17">
        <v>323</v>
      </c>
      <c r="AI23" s="17">
        <v>242</v>
      </c>
      <c r="AJ23" s="17">
        <v>1787</v>
      </c>
      <c r="AK23" s="17">
        <v>1886</v>
      </c>
      <c r="AL23" s="17">
        <v>1812</v>
      </c>
      <c r="AM23" s="17">
        <v>1766</v>
      </c>
      <c r="AN23" s="17">
        <v>1878</v>
      </c>
      <c r="AO23" s="17">
        <v>1918</v>
      </c>
      <c r="AP23" s="17">
        <v>1975</v>
      </c>
    </row>
    <row r="24" spans="3:42" x14ac:dyDescent="0.2">
      <c r="C24" s="72" t="s">
        <v>19</v>
      </c>
      <c r="D24" s="36">
        <v>4.4000000000000004</v>
      </c>
      <c r="E24" s="36">
        <v>1.8</v>
      </c>
      <c r="F24" s="36">
        <v>4.8</v>
      </c>
      <c r="G24" s="36">
        <v>3</v>
      </c>
      <c r="H24" s="36">
        <v>2.5</v>
      </c>
      <c r="I24" s="36">
        <v>5</v>
      </c>
      <c r="J24" s="36">
        <v>0.8</v>
      </c>
      <c r="K24" s="36">
        <v>3.4</v>
      </c>
      <c r="L24" s="36">
        <v>4.5</v>
      </c>
      <c r="M24" s="36">
        <v>3.9</v>
      </c>
      <c r="N24" s="36">
        <v>1.2</v>
      </c>
      <c r="O24" s="36">
        <v>6.2</v>
      </c>
      <c r="P24" s="36">
        <v>1.2</v>
      </c>
      <c r="Q24" s="36">
        <v>1.8</v>
      </c>
      <c r="R24" s="36">
        <v>1.6</v>
      </c>
      <c r="S24" s="36">
        <v>1.1000000000000001</v>
      </c>
      <c r="T24" s="36">
        <v>14.881959569999999</v>
      </c>
      <c r="U24" s="36">
        <v>3.63106609</v>
      </c>
      <c r="V24" s="36">
        <v>3.3</v>
      </c>
      <c r="W24" s="36">
        <v>6.1</v>
      </c>
      <c r="X24" s="36">
        <v>2.2999999999999998</v>
      </c>
      <c r="Y24" s="36">
        <v>7.4</v>
      </c>
      <c r="Z24" s="36">
        <v>2.2999999999999998</v>
      </c>
      <c r="AA24" s="36">
        <v>0.8</v>
      </c>
      <c r="AB24" s="36">
        <v>4.05</v>
      </c>
      <c r="AC24" s="36">
        <v>1.7011350000000001</v>
      </c>
      <c r="AD24" s="36">
        <v>1.9</v>
      </c>
      <c r="AE24" s="36">
        <v>1.4</v>
      </c>
      <c r="AF24" s="36">
        <f>('[1]2006'!$E$24+'[1]2006'!$G$24)/1000000</f>
        <v>119.08468000000001</v>
      </c>
      <c r="AG24" s="36">
        <v>23.3</v>
      </c>
      <c r="AH24" s="36">
        <v>76.2</v>
      </c>
      <c r="AI24" s="36">
        <v>19.5</v>
      </c>
      <c r="AJ24" s="36">
        <v>316.39999999999998</v>
      </c>
      <c r="AK24" s="36">
        <v>657.9</v>
      </c>
      <c r="AL24" s="36">
        <v>430</v>
      </c>
      <c r="AM24" s="36">
        <v>577.5</v>
      </c>
      <c r="AN24" s="36">
        <v>562.79999999999995</v>
      </c>
      <c r="AO24" s="36">
        <v>612.20000000000005</v>
      </c>
      <c r="AP24" s="36">
        <v>860.3</v>
      </c>
    </row>
    <row r="25" spans="3:42" x14ac:dyDescent="0.2">
      <c r="C25" s="72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3:42" x14ac:dyDescent="0.2"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Y26" s="17"/>
    </row>
    <row r="27" spans="3:42" x14ac:dyDescent="0.2">
      <c r="C27" s="6" t="s">
        <v>21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Y27" s="17"/>
      <c r="AM27" s="28"/>
      <c r="AN27" s="28"/>
      <c r="AO27" s="28"/>
      <c r="AP27" s="28"/>
    </row>
    <row r="28" spans="3:42" x14ac:dyDescent="0.2">
      <c r="C28" s="72" t="s">
        <v>19</v>
      </c>
      <c r="D28" s="36">
        <v>1.5</v>
      </c>
      <c r="E28" s="36">
        <v>3.2</v>
      </c>
      <c r="F28" s="36">
        <v>5.3</v>
      </c>
      <c r="G28" s="36">
        <v>6</v>
      </c>
      <c r="H28" s="36">
        <v>5.4</v>
      </c>
      <c r="I28" s="36">
        <v>5.7</v>
      </c>
      <c r="J28" s="36">
        <v>5.5</v>
      </c>
      <c r="K28" s="36">
        <v>5.6</v>
      </c>
      <c r="L28" s="36">
        <v>5.9</v>
      </c>
      <c r="M28" s="36">
        <v>9.1999999999999993</v>
      </c>
      <c r="N28" s="36">
        <v>12.3</v>
      </c>
      <c r="O28" s="36">
        <v>11.9</v>
      </c>
      <c r="P28" s="36">
        <v>11.33</v>
      </c>
      <c r="Q28" s="36">
        <v>14.2</v>
      </c>
      <c r="R28" s="36">
        <v>11</v>
      </c>
      <c r="S28" s="36">
        <v>12.4</v>
      </c>
      <c r="T28" s="36">
        <v>15.634523700000001</v>
      </c>
      <c r="U28" s="36">
        <v>17.489614100000001</v>
      </c>
      <c r="V28" s="36">
        <v>22.898109999999999</v>
      </c>
      <c r="W28" s="36">
        <v>25.39</v>
      </c>
      <c r="X28" s="36">
        <v>31.11</v>
      </c>
      <c r="Y28" s="36">
        <v>29.4</v>
      </c>
      <c r="Z28" s="36">
        <v>25.9</v>
      </c>
      <c r="AA28" s="36">
        <v>19.100000000000001</v>
      </c>
      <c r="AB28" s="36">
        <v>16.63</v>
      </c>
      <c r="AC28" s="74">
        <v>20.100000000000001</v>
      </c>
      <c r="AD28" s="36">
        <v>21.9</v>
      </c>
      <c r="AE28" s="36">
        <v>28.38</v>
      </c>
      <c r="AF28" s="36">
        <v>57.7</v>
      </c>
      <c r="AG28" s="36">
        <v>46.2</v>
      </c>
      <c r="AH28" s="36">
        <v>53.4</v>
      </c>
      <c r="AI28" s="36">
        <f>30104889/1000000</f>
        <v>30.104889</v>
      </c>
      <c r="AJ28" s="36">
        <f>23798250/1000000</f>
        <v>23.798249999999999</v>
      </c>
      <c r="AK28" s="36">
        <v>37.404409999999999</v>
      </c>
      <c r="AL28" s="36">
        <v>37.299999999999997</v>
      </c>
      <c r="AM28" s="36">
        <v>33.585594999999998</v>
      </c>
      <c r="AN28" s="36">
        <v>36.132066000000002</v>
      </c>
      <c r="AO28" s="36">
        <v>45.5</v>
      </c>
      <c r="AP28" s="36">
        <v>56.1</v>
      </c>
    </row>
    <row r="29" spans="3:42" x14ac:dyDescent="0.2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</row>
    <row r="31" spans="3:42" x14ac:dyDescent="0.2">
      <c r="C31" s="6" t="s">
        <v>22</v>
      </c>
    </row>
    <row r="32" spans="3:42" ht="56.25" customHeight="1" x14ac:dyDescent="0.2">
      <c r="C32" s="80" t="s">
        <v>29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</row>
    <row r="33" spans="2:42" ht="30" customHeight="1" x14ac:dyDescent="0.2">
      <c r="C33" s="19" t="s">
        <v>24</v>
      </c>
    </row>
    <row r="34" spans="2:42" s="19" customFormat="1" ht="33.75" customHeight="1" x14ac:dyDescent="0.2">
      <c r="C34" s="80" t="s">
        <v>33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</row>
    <row r="36" spans="2:42" ht="15.75" customHeight="1" x14ac:dyDescent="0.2"/>
    <row r="37" spans="2:42" ht="15.75" customHeight="1" x14ac:dyDescent="0.2">
      <c r="B37" s="81" t="s">
        <v>45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K37" s="68"/>
      <c r="AL37" s="68"/>
      <c r="AM37" s="68"/>
      <c r="AN37" s="68"/>
    </row>
    <row r="38" spans="2:42" x14ac:dyDescent="0.2"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12">
        <v>2010</v>
      </c>
      <c r="AK38" s="12">
        <v>2011</v>
      </c>
      <c r="AL38" s="12">
        <v>2012</v>
      </c>
      <c r="AM38" s="12">
        <v>2013</v>
      </c>
      <c r="AN38" s="12">
        <v>2014</v>
      </c>
      <c r="AO38" s="12">
        <v>2015</v>
      </c>
      <c r="AP38" s="12">
        <v>2016</v>
      </c>
    </row>
    <row r="39" spans="2:42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5"/>
      <c r="AK39" s="15"/>
      <c r="AL39" s="15"/>
      <c r="AM39" s="15"/>
      <c r="AN39" s="15"/>
      <c r="AO39" s="15"/>
      <c r="AP39" s="15"/>
    </row>
    <row r="40" spans="2:42" x14ac:dyDescent="0.2">
      <c r="C40" s="72" t="s">
        <v>18</v>
      </c>
      <c r="D40" s="17">
        <v>957</v>
      </c>
      <c r="E40" s="17">
        <v>941</v>
      </c>
      <c r="F40" s="17">
        <v>1198</v>
      </c>
      <c r="G40" s="17">
        <v>1288</v>
      </c>
      <c r="H40" s="17">
        <v>1282</v>
      </c>
      <c r="I40" s="17">
        <v>1260</v>
      </c>
      <c r="J40" s="17">
        <v>1123</v>
      </c>
      <c r="K40" s="17">
        <v>1005</v>
      </c>
      <c r="L40" s="17">
        <v>1046</v>
      </c>
      <c r="M40" s="17">
        <v>1844</v>
      </c>
      <c r="N40" s="17">
        <v>1863</v>
      </c>
      <c r="O40" s="17">
        <v>1991</v>
      </c>
      <c r="P40" s="17">
        <v>2134</v>
      </c>
      <c r="Q40" s="17">
        <v>2286</v>
      </c>
      <c r="R40" s="17">
        <v>2086</v>
      </c>
      <c r="S40" s="17">
        <v>1970</v>
      </c>
      <c r="T40" s="17">
        <v>2120</v>
      </c>
      <c r="U40" s="17">
        <v>1961</v>
      </c>
      <c r="V40" s="17">
        <v>2614</v>
      </c>
      <c r="W40" s="17">
        <v>2948</v>
      </c>
      <c r="X40" s="17">
        <v>3369</v>
      </c>
      <c r="Y40" s="17">
        <v>3320</v>
      </c>
      <c r="Z40" s="17">
        <v>2776</v>
      </c>
      <c r="AA40" s="17">
        <v>2887</v>
      </c>
      <c r="AB40" s="17">
        <v>2660</v>
      </c>
      <c r="AC40" s="17">
        <v>3539</v>
      </c>
      <c r="AD40" s="17">
        <v>2974</v>
      </c>
      <c r="AE40" s="17">
        <v>3351</v>
      </c>
      <c r="AF40" s="17">
        <v>4526</v>
      </c>
      <c r="AG40" s="17">
        <v>4391</v>
      </c>
      <c r="AH40" s="17">
        <v>4077</v>
      </c>
      <c r="AI40" s="17">
        <v>3935</v>
      </c>
      <c r="AJ40" s="17">
        <v>3777</v>
      </c>
      <c r="AK40" s="17">
        <v>2332</v>
      </c>
      <c r="AL40" s="17">
        <v>1731</v>
      </c>
      <c r="AM40" s="17">
        <v>1781</v>
      </c>
      <c r="AN40" s="17">
        <v>2324</v>
      </c>
      <c r="AO40" s="17">
        <v>2391</v>
      </c>
      <c r="AP40" s="17">
        <v>2133</v>
      </c>
    </row>
    <row r="41" spans="2:42" x14ac:dyDescent="0.2">
      <c r="C41" s="72" t="s">
        <v>19</v>
      </c>
      <c r="D41" s="36">
        <v>16.8</v>
      </c>
      <c r="E41" s="36">
        <v>20.2</v>
      </c>
      <c r="F41" s="36">
        <v>29.7</v>
      </c>
      <c r="G41" s="36">
        <v>69.7</v>
      </c>
      <c r="H41" s="36">
        <v>46.6</v>
      </c>
      <c r="I41" s="36">
        <v>60.7</v>
      </c>
      <c r="J41" s="36">
        <v>49.3</v>
      </c>
      <c r="K41" s="36">
        <v>37.4</v>
      </c>
      <c r="L41" s="36">
        <v>39.1</v>
      </c>
      <c r="M41" s="36">
        <v>66.400000000000006</v>
      </c>
      <c r="N41" s="36">
        <v>90.7</v>
      </c>
      <c r="O41" s="36">
        <v>76.2</v>
      </c>
      <c r="P41" s="36">
        <v>80.7</v>
      </c>
      <c r="Q41" s="36">
        <v>86.8</v>
      </c>
      <c r="R41" s="36">
        <v>132.30000000000001</v>
      </c>
      <c r="S41" s="36">
        <v>104.3</v>
      </c>
      <c r="T41" s="36">
        <v>111.83770163</v>
      </c>
      <c r="U41" s="36">
        <v>108.52196290000001</v>
      </c>
      <c r="V41" s="36">
        <v>165.6</v>
      </c>
      <c r="W41" s="36">
        <v>205.1</v>
      </c>
      <c r="X41" s="36">
        <v>264.77</v>
      </c>
      <c r="Y41" s="36">
        <v>239.3</v>
      </c>
      <c r="Z41" s="36">
        <v>240.9</v>
      </c>
      <c r="AA41" s="36">
        <v>192.8</v>
      </c>
      <c r="AB41" s="36">
        <v>183.87</v>
      </c>
      <c r="AC41" s="62">
        <v>285.60000000000002</v>
      </c>
      <c r="AD41" s="36">
        <v>334.7</v>
      </c>
      <c r="AE41" s="36">
        <v>317.44</v>
      </c>
      <c r="AF41" s="36">
        <v>632.20000000000005</v>
      </c>
      <c r="AG41" s="36">
        <v>537</v>
      </c>
      <c r="AH41" s="36">
        <v>494.4</v>
      </c>
      <c r="AI41" s="36">
        <v>594.68712400000004</v>
      </c>
      <c r="AJ41" s="36">
        <v>493.65523999999999</v>
      </c>
      <c r="AK41" s="36">
        <v>306.59252400000003</v>
      </c>
      <c r="AL41" s="36">
        <v>237.5</v>
      </c>
      <c r="AM41" s="36">
        <v>263.85769499999998</v>
      </c>
      <c r="AN41" s="36">
        <v>306.62635799999998</v>
      </c>
      <c r="AO41" s="36">
        <v>262.393621</v>
      </c>
      <c r="AP41" s="36">
        <v>217.8</v>
      </c>
    </row>
    <row r="42" spans="2:42" x14ac:dyDescent="0.2">
      <c r="C42" s="77" t="s">
        <v>32</v>
      </c>
      <c r="D42" s="63">
        <f t="shared" ref="D42:W42" si="2">D41*1000/D40</f>
        <v>17.554858934169278</v>
      </c>
      <c r="E42" s="63">
        <f t="shared" si="2"/>
        <v>21.46652497343252</v>
      </c>
      <c r="F42" s="63">
        <f t="shared" si="2"/>
        <v>24.791318864774624</v>
      </c>
      <c r="G42" s="63">
        <f t="shared" si="2"/>
        <v>54.114906832298139</v>
      </c>
      <c r="H42" s="63">
        <f t="shared" si="2"/>
        <v>36.349453978159126</v>
      </c>
      <c r="I42" s="63">
        <f t="shared" si="2"/>
        <v>48.174603174603178</v>
      </c>
      <c r="J42" s="63">
        <f t="shared" si="2"/>
        <v>43.90026714158504</v>
      </c>
      <c r="K42" s="63">
        <f t="shared" si="2"/>
        <v>37.213930348258707</v>
      </c>
      <c r="L42" s="63">
        <f t="shared" si="2"/>
        <v>37.380497131931165</v>
      </c>
      <c r="M42" s="63">
        <f t="shared" si="2"/>
        <v>36.008676789587852</v>
      </c>
      <c r="N42" s="63">
        <f t="shared" si="2"/>
        <v>48.684916800858829</v>
      </c>
      <c r="O42" s="63">
        <f t="shared" si="2"/>
        <v>38.272225012556504</v>
      </c>
      <c r="P42" s="63">
        <f t="shared" si="2"/>
        <v>37.816307403936271</v>
      </c>
      <c r="Q42" s="63">
        <f t="shared" si="2"/>
        <v>37.970253718285214</v>
      </c>
      <c r="R42" s="63">
        <f t="shared" si="2"/>
        <v>63.422818791946305</v>
      </c>
      <c r="S42" s="63">
        <f t="shared" si="2"/>
        <v>52.944162436548226</v>
      </c>
      <c r="T42" s="63">
        <f t="shared" si="2"/>
        <v>52.75363284433962</v>
      </c>
      <c r="U42" s="63">
        <f t="shared" si="2"/>
        <v>55.340113666496684</v>
      </c>
      <c r="V42" s="63">
        <f t="shared" si="2"/>
        <v>63.351185921958681</v>
      </c>
      <c r="W42" s="63">
        <f t="shared" si="2"/>
        <v>69.572591587516968</v>
      </c>
      <c r="X42" s="63">
        <f t="shared" ref="X42:AG42" si="3">(X41*1000)/X40</f>
        <v>78.590086078955181</v>
      </c>
      <c r="Y42" s="63">
        <f t="shared" si="3"/>
        <v>72.078313253012041</v>
      </c>
      <c r="Z42" s="63">
        <f t="shared" si="3"/>
        <v>86.779538904899141</v>
      </c>
      <c r="AA42" s="63">
        <f t="shared" si="3"/>
        <v>66.782126775199174</v>
      </c>
      <c r="AB42" s="63">
        <f t="shared" si="3"/>
        <v>69.124060150375939</v>
      </c>
      <c r="AC42" s="63">
        <f t="shared" si="3"/>
        <v>80.700762927380623</v>
      </c>
      <c r="AD42" s="63">
        <f t="shared" si="3"/>
        <v>112.54203093476799</v>
      </c>
      <c r="AE42" s="63">
        <f t="shared" si="3"/>
        <v>94.72993136377201</v>
      </c>
      <c r="AF42" s="63">
        <f t="shared" si="3"/>
        <v>139.68183826778613</v>
      </c>
      <c r="AG42" s="63">
        <f t="shared" si="3"/>
        <v>122.29560464586655</v>
      </c>
      <c r="AH42" s="63">
        <v>121.3</v>
      </c>
      <c r="AI42" s="63">
        <f t="shared" ref="AI42:AO42" si="4">(AI41*1000)/AI40</f>
        <v>151.12760457433293</v>
      </c>
      <c r="AJ42" s="63">
        <f t="shared" si="4"/>
        <v>130.70035477892506</v>
      </c>
      <c r="AK42" s="63">
        <f t="shared" si="4"/>
        <v>131.47192281303603</v>
      </c>
      <c r="AL42" s="63">
        <f t="shared" si="4"/>
        <v>137.20392836510686</v>
      </c>
      <c r="AM42" s="63">
        <f t="shared" si="4"/>
        <v>148.15142897248737</v>
      </c>
      <c r="AN42" s="63">
        <v>131.93905249569707</v>
      </c>
      <c r="AO42" s="63">
        <f t="shared" si="4"/>
        <v>109.74220869928899</v>
      </c>
      <c r="AP42" s="63">
        <v>94.2</v>
      </c>
    </row>
    <row r="43" spans="2:42" x14ac:dyDescent="0.2"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</row>
    <row r="44" spans="2:42" ht="38.25" customHeight="1" x14ac:dyDescent="0.2">
      <c r="C44" s="80" t="s">
        <v>23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</row>
    <row r="45" spans="2:42" x14ac:dyDescent="0.2"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</row>
    <row r="46" spans="2:42" x14ac:dyDescent="0.2"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</row>
    <row r="47" spans="2:42" x14ac:dyDescent="0.2">
      <c r="C47" s="18" t="s">
        <v>25</v>
      </c>
    </row>
    <row r="50" spans="3:37" ht="15" x14ac:dyDescent="0.25">
      <c r="AH50" s="55"/>
    </row>
    <row r="53" spans="3:37" x14ac:dyDescent="0.2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3:37" ht="9" customHeight="1" x14ac:dyDescent="0.2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</row>
    <row r="55" spans="3:37" ht="15" x14ac:dyDescent="0.25">
      <c r="C55" s="38">
        <v>70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</sheetData>
  <mergeCells count="2">
    <mergeCell ref="C55:AK55"/>
    <mergeCell ref="AB4:AK4"/>
  </mergeCells>
  <pageMargins left="0.7" right="0.7" top="0.75" bottom="0.75" header="0.3" footer="0.3"/>
  <pageSetup scale="59" fitToWidth="0" fitToHeight="0" orientation="portrait" r:id="rId1"/>
  <colBreaks count="1" manualBreakCount="1">
    <brk id="10966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2</xdr:col>
                <xdr:colOff>238125</xdr:colOff>
                <xdr:row>3</xdr:row>
                <xdr:rowOff>95250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6" sqref="I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16.01a &amp; 16.01b</vt:lpstr>
      <vt:lpstr>16.01c &amp; 16.01d</vt:lpstr>
      <vt:lpstr>16.02a &amp; 16.02b</vt:lpstr>
      <vt:lpstr>16.03a &amp; 16.03b</vt:lpstr>
      <vt:lpstr>16.03</vt:lpstr>
      <vt:lpstr>Sheet1</vt:lpstr>
      <vt:lpstr>'16.01a &amp; 16.01b'!Print_Area</vt:lpstr>
      <vt:lpstr>'16.01c &amp; 16.01d'!Print_Area</vt:lpstr>
      <vt:lpstr>'16.02a &amp; 16.02b'!Print_Area</vt:lpstr>
      <vt:lpstr>'16.03'!Print_Area</vt:lpstr>
      <vt:lpstr>'16.03a &amp; 16.03b'!Print_Area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2017-10-16T16:02:41Z</dcterms:modified>
</cp:coreProperties>
</file>