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drawings/drawing2.xml" ContentType="application/vnd.openxmlformats-officedocument.drawing+xml"/>
  <Override PartName="/xl/embeddings/oleObject2.bin" ContentType="application/vnd.openxmlformats-officedocument.oleObject"/>
  <Override PartName="/xl/drawings/drawing3.xml" ContentType="application/vnd.openxmlformats-officedocument.drawing+xml"/>
  <Override PartName="/xl/embeddings/oleObject3.bin" ContentType="application/vnd.openxmlformats-officedocument.oleObject"/>
  <Override PartName="/xl/drawings/drawing4.xml" ContentType="application/vnd.openxmlformats-officedocument.drawing+xml"/>
  <Override PartName="/xl/embeddings/oleObject4.bin" ContentType="application/vnd.openxmlformats-officedocument.oleObject"/>
  <Override PartName="/xl/drawings/drawing5.xml" ContentType="application/vnd.openxmlformats-officedocument.drawing+xml"/>
  <Override PartName="/xl/embeddings/oleObject5.bin" ContentType="application/vnd.openxmlformats-officedocument.oleObject"/>
  <Override PartName="/xl/drawings/drawing6.xml" ContentType="application/vnd.openxmlformats-officedocument.drawing+xml"/>
  <Override PartName="/xl/embeddings/oleObject6.bin" ContentType="application/vnd.openxmlformats-officedocument.oleObject"/>
  <Override PartName="/xl/drawings/drawing7.xml" ContentType="application/vnd.openxmlformats-officedocument.drawing+xml"/>
  <Override PartName="/xl/embeddings/oleObject7.bin" ContentType="application/vnd.openxmlformats-officedocument.oleObject"/>
  <Override PartName="/xl/drawings/drawing8.xml" ContentType="application/vnd.openxmlformats-officedocument.drawing+xml"/>
  <Override PartName="/xl/embeddings/oleObject8.bin" ContentType="application/vnd.openxmlformats-officedocument.oleObject"/>
  <Override PartName="/xl/drawings/drawing9.xml" ContentType="application/vnd.openxmlformats-officedocument.drawing+xml"/>
  <Override PartName="/xl/embeddings/oleObject9.bin" ContentType="application/vnd.openxmlformats-officedocument.oleObject"/>
  <Override PartName="/xl/drawings/drawing10.xml" ContentType="application/vnd.openxmlformats-officedocument.drawing+xml"/>
  <Override PartName="/xl/embeddings/oleObject10.bin" ContentType="application/vnd.openxmlformats-officedocument.oleObject"/>
  <Override PartName="/xl/drawings/drawing11.xml" ContentType="application/vnd.openxmlformats-officedocument.drawing+xml"/>
  <Override PartName="/xl/embeddings/oleObject11.bin" ContentType="application/vnd.openxmlformats-officedocument.oleObject"/>
  <Override PartName="/xl/drawings/drawing12.xml" ContentType="application/vnd.openxmlformats-officedocument.drawing+xml"/>
  <Override PartName="/xl/embeddings/oleObject12.bin" ContentType="application/vnd.openxmlformats-officedocument.oleObject"/>
  <Override PartName="/xl/drawings/drawing13.xml" ContentType="application/vnd.openxmlformats-officedocument.drawing+xml"/>
  <Override PartName="/xl/embeddings/oleObject13.bin" ContentType="application/vnd.openxmlformats-officedocument.oleObject"/>
  <Override PartName="/xl/drawings/drawing14.xml" ContentType="application/vnd.openxmlformats-officedocument.drawing+xml"/>
  <Override PartName="/xl/embeddings/oleObject14.bin" ContentType="application/vnd.openxmlformats-officedocument.oleObject"/>
  <Override PartName="/xl/drawings/drawing15.xml" ContentType="application/vnd.openxmlformats-officedocument.drawing+xml"/>
  <Override PartName="/xl/embeddings/oleObject15.bin" ContentType="application/vnd.openxmlformats-officedocument.oleObject"/>
  <Override PartName="/xl/drawings/drawing16.xml" ContentType="application/vnd.openxmlformats-officedocument.drawing+xml"/>
  <Override PartName="/xl/embeddings/oleObject16.bin" ContentType="application/vnd.openxmlformats-officedocument.oleObject"/>
  <Override PartName="/xl/charts/chart1.xml" ContentType="application/vnd.openxmlformats-officedocument.drawingml.chart+xml"/>
  <Override PartName="/xl/drawings/drawing17.xml" ContentType="application/vnd.openxmlformats-officedocument.drawing+xml"/>
  <Override PartName="/xl/embeddings/oleObject17.bin" ContentType="application/vnd.openxmlformats-officedocument.oleObject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L:\Compendium of Statistics\2019 Compendium\2019 Chapters\"/>
    </mc:Choice>
  </mc:AlternateContent>
  <bookViews>
    <workbookView xWindow="0" yWindow="0" windowWidth="28800" windowHeight="11835" tabRatio="882" firstSheet="1" activeTab="12"/>
  </bookViews>
  <sheets>
    <sheet name=".0" sheetId="23" state="hidden" r:id="rId1"/>
    <sheet name=".01" sheetId="1" r:id="rId2"/>
    <sheet name=".02" sheetId="2" r:id="rId3"/>
    <sheet name=".02cp2" sheetId="7" state="hidden" r:id="rId4"/>
    <sheet name=".03" sheetId="6" r:id="rId5"/>
    <sheet name=".04" sheetId="25" r:id="rId6"/>
    <sheet name="Life Table" sheetId="33" r:id="rId7"/>
    <sheet name=".06" sheetId="29" r:id="rId8"/>
    <sheet name=".01 Fig" sheetId="30" r:id="rId9"/>
    <sheet name=".07" sheetId="31" r:id="rId10"/>
    <sheet name=".08" sheetId="8" r:id="rId11"/>
    <sheet name=".09" sheetId="22" r:id="rId12"/>
    <sheet name=".10" sheetId="9" r:id="rId13"/>
    <sheet name=".11" sheetId="10" r:id="rId14"/>
    <sheet name=".12" sheetId="11" r:id="rId15"/>
    <sheet name=".13" sheetId="12" r:id="rId16"/>
    <sheet name="1.14" sheetId="32" r:id="rId17"/>
    <sheet name="1.15" sheetId="26" r:id="rId18"/>
  </sheets>
  <definedNames>
    <definedName name="_xlnm.Print_Area" localSheetId="0">'.0'!$C$1:$S$90</definedName>
    <definedName name="_xlnm.Print_Area" localSheetId="1">'.01'!$A$1:$I$53</definedName>
    <definedName name="_xlnm.Print_Area" localSheetId="8">'.01 Fig'!$A$1:$K$55</definedName>
    <definedName name="_xlnm.Print_Area" localSheetId="2">'.02'!$A$1:$I$56</definedName>
    <definedName name="_xlnm.Print_Area" localSheetId="3">'.02cp2'!$A$1:$H$52</definedName>
    <definedName name="_xlnm.Print_Area" localSheetId="4">'.03'!$A$1:$L$60</definedName>
    <definedName name="_xlnm.Print_Area" localSheetId="5">'.04'!$A$1:$M$64</definedName>
    <definedName name="_xlnm.Print_Area" localSheetId="7">'.06'!$A$1:$L$44</definedName>
    <definedName name="_xlnm.Print_Area" localSheetId="9">'.07'!$A$1:$I$56</definedName>
    <definedName name="_xlnm.Print_Area" localSheetId="10">'.08'!$A$1:$K$49</definedName>
    <definedName name="_xlnm.Print_Area" localSheetId="11">'.09'!$A$1:$M$48</definedName>
    <definedName name="_xlnm.Print_Area" localSheetId="12">'.10'!$A$1:$L$52</definedName>
    <definedName name="_xlnm.Print_Area" localSheetId="13">'.11'!$A$1:$J$51</definedName>
    <definedName name="_xlnm.Print_Area" localSheetId="14">'.12'!$A$1:$J$45</definedName>
    <definedName name="_xlnm.Print_Area" localSheetId="15">'.13'!$A$1:$G$52</definedName>
    <definedName name="_xlnm.Print_Area" localSheetId="16">'1.14'!$A$1:$E$46</definedName>
    <definedName name="_xlnm.Print_Area" localSheetId="17">'1.15'!$A$1:$R$50</definedName>
    <definedName name="_xlnm.Print_Area" localSheetId="6">'Life Table'!$A$1:$L$36</definedName>
  </definedNames>
  <calcPr calcId="152511"/>
</workbook>
</file>

<file path=xl/calcChain.xml><?xml version="1.0" encoding="utf-8"?>
<calcChain xmlns="http://schemas.openxmlformats.org/spreadsheetml/2006/main">
  <c r="Q29" i="26" l="1"/>
  <c r="Q30" i="26"/>
  <c r="Q31" i="26"/>
  <c r="Q32" i="26"/>
  <c r="Q33" i="26"/>
  <c r="Q34" i="26"/>
  <c r="R35" i="26"/>
  <c r="S11" i="26" l="1"/>
  <c r="S24" i="26"/>
  <c r="S23" i="26"/>
  <c r="S19" i="26"/>
  <c r="S18" i="26"/>
  <c r="S17" i="26"/>
  <c r="S16" i="26"/>
  <c r="S15" i="26"/>
  <c r="S21" i="26"/>
  <c r="S13" i="26"/>
  <c r="R11" i="26"/>
  <c r="R13" i="26"/>
  <c r="R21" i="26"/>
  <c r="T24" i="32" l="1"/>
  <c r="T22" i="32"/>
  <c r="T21" i="32"/>
  <c r="T20" i="32"/>
  <c r="T19" i="32"/>
  <c r="T18" i="32"/>
  <c r="T16" i="32"/>
  <c r="S16" i="32"/>
  <c r="S14" i="32"/>
  <c r="T14" i="32" s="1"/>
  <c r="R16" i="32"/>
  <c r="R14" i="32"/>
  <c r="J39" i="25" l="1"/>
  <c r="H39" i="25"/>
  <c r="F39" i="25"/>
  <c r="J45" i="6"/>
  <c r="I45" i="6"/>
  <c r="H45" i="6"/>
  <c r="F45" i="6"/>
  <c r="H41" i="2"/>
  <c r="H40" i="2"/>
  <c r="H39" i="2"/>
  <c r="H38" i="2"/>
  <c r="H37" i="2"/>
  <c r="H36" i="2"/>
  <c r="H35" i="2"/>
  <c r="H34" i="2"/>
  <c r="G41" i="2"/>
  <c r="G40" i="2"/>
  <c r="G39" i="2"/>
  <c r="G38" i="2"/>
  <c r="G37" i="2"/>
  <c r="G36" i="2"/>
  <c r="G35" i="2"/>
  <c r="G34" i="2"/>
  <c r="G32" i="2"/>
  <c r="H37" i="1"/>
  <c r="H36" i="1"/>
  <c r="H35" i="1"/>
  <c r="H34" i="1"/>
  <c r="H33" i="1"/>
  <c r="H32" i="1"/>
  <c r="G37" i="1"/>
  <c r="G36" i="1"/>
  <c r="G35" i="1"/>
  <c r="G34" i="1"/>
  <c r="G33" i="1"/>
  <c r="G32" i="1"/>
  <c r="G30" i="1"/>
  <c r="R42" i="32" l="1"/>
  <c r="Q41" i="32"/>
  <c r="Q40" i="32"/>
  <c r="Q39" i="32"/>
  <c r="Q38" i="32"/>
  <c r="Q37" i="32"/>
  <c r="Q36" i="32"/>
  <c r="E10" i="6"/>
  <c r="J10" i="6" s="1"/>
  <c r="F10" i="6"/>
  <c r="H10" i="6"/>
  <c r="Q22" i="32" l="1"/>
  <c r="Q21" i="32"/>
  <c r="Q20" i="32"/>
  <c r="Q19" i="32"/>
  <c r="Q18" i="32"/>
  <c r="P16" i="32"/>
  <c r="Q24" i="32"/>
  <c r="P14" i="32" l="1"/>
  <c r="O16" i="32"/>
  <c r="Q16" i="32" s="1"/>
  <c r="H38" i="25"/>
  <c r="J38" i="25"/>
  <c r="F38" i="25"/>
  <c r="J44" i="6"/>
  <c r="H44" i="6"/>
  <c r="F44" i="6"/>
  <c r="O14" i="32" l="1"/>
  <c r="Q14" i="32"/>
  <c r="Q26" i="32"/>
  <c r="Q27" i="32"/>
  <c r="N24" i="32" l="1"/>
  <c r="N22" i="32"/>
  <c r="N21" i="32"/>
  <c r="N20" i="32"/>
  <c r="N19" i="32"/>
  <c r="N18" i="32"/>
  <c r="M16" i="32"/>
  <c r="M14" i="32" s="1"/>
  <c r="I16" i="32"/>
  <c r="L16" i="32"/>
  <c r="L14" i="32" s="1"/>
  <c r="N14" i="32" l="1"/>
  <c r="N16" i="32"/>
  <c r="N21" i="26"/>
  <c r="N13" i="26"/>
  <c r="J37" i="25"/>
  <c r="H37" i="25"/>
  <c r="F37" i="25"/>
  <c r="H43" i="6"/>
  <c r="F43" i="6"/>
  <c r="I43" i="6"/>
  <c r="J43" i="6" s="1"/>
  <c r="N11" i="26" l="1"/>
  <c r="O13" i="26" s="1"/>
  <c r="N26" i="32"/>
  <c r="N27" i="32"/>
  <c r="O17" i="26" l="1"/>
  <c r="O15" i="26"/>
  <c r="O23" i="26"/>
  <c r="O16" i="26"/>
  <c r="O19" i="26"/>
  <c r="O24" i="26"/>
  <c r="O18" i="26"/>
  <c r="K27" i="32"/>
  <c r="K26" i="32"/>
  <c r="J24" i="32"/>
  <c r="I24" i="32"/>
  <c r="I14" i="32" s="1"/>
  <c r="K22" i="32"/>
  <c r="K21" i="32"/>
  <c r="K20" i="32"/>
  <c r="K19" i="32"/>
  <c r="K18" i="32"/>
  <c r="J16" i="32"/>
  <c r="K16" i="32" s="1"/>
  <c r="H13" i="26"/>
  <c r="J13" i="26"/>
  <c r="L13" i="26"/>
  <c r="L21" i="26"/>
  <c r="L11" i="26"/>
  <c r="J36" i="25"/>
  <c r="H36" i="25"/>
  <c r="F36" i="25"/>
  <c r="F35" i="25"/>
  <c r="J42" i="6"/>
  <c r="H42" i="6"/>
  <c r="H41" i="6"/>
  <c r="F42" i="6"/>
  <c r="F41" i="6"/>
  <c r="J14" i="32" l="1"/>
  <c r="K14" i="32" s="1"/>
  <c r="M21" i="26"/>
  <c r="M17" i="26"/>
  <c r="M24" i="26"/>
  <c r="M18" i="26"/>
  <c r="M23" i="26"/>
  <c r="M19" i="26"/>
  <c r="M16" i="26"/>
  <c r="M15" i="26"/>
  <c r="O21" i="26"/>
  <c r="K24" i="32"/>
  <c r="M13" i="26"/>
  <c r="J21" i="26" l="1"/>
  <c r="J11" i="26" l="1"/>
  <c r="G24" i="32"/>
  <c r="G16" i="32"/>
  <c r="H27" i="32"/>
  <c r="H26" i="32"/>
  <c r="F24" i="32"/>
  <c r="H24" i="32" s="1"/>
  <c r="H22" i="32"/>
  <c r="H21" i="32"/>
  <c r="H20" i="32"/>
  <c r="H19" i="32"/>
  <c r="H18" i="32"/>
  <c r="F16" i="32"/>
  <c r="J35" i="25"/>
  <c r="H35" i="25"/>
  <c r="J41" i="6"/>
  <c r="H16" i="32" l="1"/>
  <c r="K24" i="26"/>
  <c r="K18" i="26"/>
  <c r="K23" i="26"/>
  <c r="K19" i="26"/>
  <c r="K16" i="26"/>
  <c r="K15" i="26"/>
  <c r="K17" i="26"/>
  <c r="K13" i="26"/>
  <c r="K21" i="26"/>
  <c r="G14" i="32"/>
  <c r="F14" i="32"/>
  <c r="E27" i="32"/>
  <c r="E26" i="32"/>
  <c r="E22" i="32"/>
  <c r="E21" i="32"/>
  <c r="E20" i="32"/>
  <c r="E19" i="32"/>
  <c r="E18" i="32"/>
  <c r="C16" i="32"/>
  <c r="E16" i="32" s="1"/>
  <c r="C24" i="32"/>
  <c r="E24" i="32" s="1"/>
  <c r="H21" i="26"/>
  <c r="J33" i="25"/>
  <c r="H33" i="25"/>
  <c r="F33" i="25"/>
  <c r="F39" i="6"/>
  <c r="H39" i="6"/>
  <c r="J39" i="6"/>
  <c r="F13" i="26"/>
  <c r="F11" i="26"/>
  <c r="C11" i="26"/>
  <c r="D15" i="26" s="1"/>
  <c r="J32" i="25"/>
  <c r="H32" i="25"/>
  <c r="F32" i="25"/>
  <c r="J38" i="6"/>
  <c r="H38" i="6"/>
  <c r="F38" i="6"/>
  <c r="J14" i="9"/>
  <c r="J16" i="9"/>
  <c r="J18" i="9"/>
  <c r="J20" i="9"/>
  <c r="J22" i="9"/>
  <c r="J24" i="9"/>
  <c r="L35" i="22"/>
  <c r="G17" i="11"/>
  <c r="J31" i="25"/>
  <c r="C21" i="26"/>
  <c r="C13" i="26"/>
  <c r="H31" i="25"/>
  <c r="J37" i="6"/>
  <c r="H37" i="6"/>
  <c r="E13" i="31"/>
  <c r="E14" i="31"/>
  <c r="E15" i="31"/>
  <c r="E16" i="31"/>
  <c r="E18" i="31"/>
  <c r="E19" i="31"/>
  <c r="E20" i="31"/>
  <c r="E21" i="31"/>
  <c r="E22" i="31"/>
  <c r="E25" i="31"/>
  <c r="E24" i="31"/>
  <c r="G21" i="6"/>
  <c r="I21" i="6" s="1"/>
  <c r="J21" i="6" s="1"/>
  <c r="D12" i="29"/>
  <c r="E12" i="29"/>
  <c r="F12" i="29"/>
  <c r="G12" i="29"/>
  <c r="H12" i="29"/>
  <c r="I12" i="29"/>
  <c r="J12" i="29"/>
  <c r="K12" i="29"/>
  <c r="C12" i="29"/>
  <c r="E30" i="6"/>
  <c r="E31" i="6"/>
  <c r="H31" i="6" s="1"/>
  <c r="E32" i="6"/>
  <c r="E33" i="6"/>
  <c r="F33" i="6" s="1"/>
  <c r="J33" i="6"/>
  <c r="E35" i="6"/>
  <c r="J35" i="6" s="1"/>
  <c r="E36" i="6"/>
  <c r="F37" i="6" s="1"/>
  <c r="E25" i="25"/>
  <c r="J25" i="25" s="1"/>
  <c r="E26" i="25"/>
  <c r="J26" i="25" s="1"/>
  <c r="E27" i="25"/>
  <c r="J27" i="25" s="1"/>
  <c r="E29" i="25"/>
  <c r="H29" i="25" s="1"/>
  <c r="E30" i="25"/>
  <c r="F31" i="25" s="1"/>
  <c r="E24" i="25"/>
  <c r="J24" i="25" s="1"/>
  <c r="E23" i="25"/>
  <c r="H23" i="25" s="1"/>
  <c r="J23" i="25"/>
  <c r="E21" i="25"/>
  <c r="H21" i="25" s="1"/>
  <c r="E20" i="25"/>
  <c r="J20" i="25" s="1"/>
  <c r="H20" i="25"/>
  <c r="E19" i="25"/>
  <c r="E18" i="25"/>
  <c r="H18" i="25" s="1"/>
  <c r="E17" i="25"/>
  <c r="H17" i="25"/>
  <c r="E15" i="25"/>
  <c r="J15" i="25" s="1"/>
  <c r="H15" i="25"/>
  <c r="E14" i="25"/>
  <c r="J14" i="25" s="1"/>
  <c r="H14" i="25"/>
  <c r="E13" i="25"/>
  <c r="H13" i="25"/>
  <c r="E12" i="25"/>
  <c r="F13" i="25" s="1"/>
  <c r="H12" i="25"/>
  <c r="E11" i="25"/>
  <c r="J11" i="25" s="1"/>
  <c r="H11" i="25"/>
  <c r="H35" i="6"/>
  <c r="J13" i="25"/>
  <c r="F12" i="25"/>
  <c r="H32" i="6"/>
  <c r="L14" i="22"/>
  <c r="L15" i="22"/>
  <c r="L16" i="22"/>
  <c r="L17" i="22"/>
  <c r="L18" i="22"/>
  <c r="L20" i="22"/>
  <c r="L21" i="22"/>
  <c r="L22" i="22"/>
  <c r="L23" i="22"/>
  <c r="L24" i="22"/>
  <c r="L26" i="22"/>
  <c r="L27" i="22"/>
  <c r="L28" i="22"/>
  <c r="L29" i="22"/>
  <c r="L30" i="22"/>
  <c r="L32" i="22"/>
  <c r="L33" i="22"/>
  <c r="L34" i="22"/>
  <c r="L12" i="22"/>
  <c r="I12" i="22"/>
  <c r="J33" i="22" s="1"/>
  <c r="J15" i="22"/>
  <c r="G12" i="22"/>
  <c r="H15" i="22" s="1"/>
  <c r="E12" i="22"/>
  <c r="F18" i="22" s="1"/>
  <c r="C12" i="22"/>
  <c r="D15" i="22" s="1"/>
  <c r="I17" i="10"/>
  <c r="G17" i="10"/>
  <c r="E17" i="10"/>
  <c r="I16" i="10"/>
  <c r="G16" i="10"/>
  <c r="E16" i="10"/>
  <c r="I15" i="10"/>
  <c r="G15" i="10"/>
  <c r="E15" i="10"/>
  <c r="I13" i="10"/>
  <c r="G13" i="10"/>
  <c r="E13" i="10"/>
  <c r="I12" i="9"/>
  <c r="I14" i="9"/>
  <c r="I16" i="9"/>
  <c r="I18" i="9"/>
  <c r="I20" i="9"/>
  <c r="I22" i="9"/>
  <c r="I24" i="9"/>
  <c r="H24" i="9"/>
  <c r="H22" i="9"/>
  <c r="H20" i="9"/>
  <c r="H18" i="9"/>
  <c r="H16" i="9"/>
  <c r="H14" i="9"/>
  <c r="F12" i="9"/>
  <c r="H12" i="9" s="1"/>
  <c r="E29" i="6"/>
  <c r="J29" i="6" s="1"/>
  <c r="J27" i="6"/>
  <c r="H27" i="6"/>
  <c r="F27" i="6"/>
  <c r="J26" i="6"/>
  <c r="H26" i="6"/>
  <c r="F26" i="6"/>
  <c r="J25" i="6"/>
  <c r="F25" i="6"/>
  <c r="G24" i="6"/>
  <c r="H24" i="6" s="1"/>
  <c r="F24" i="6"/>
  <c r="G23" i="6"/>
  <c r="H23" i="6" s="1"/>
  <c r="F23" i="6"/>
  <c r="H21" i="6"/>
  <c r="F21" i="6"/>
  <c r="G20" i="6"/>
  <c r="I20" i="6" s="1"/>
  <c r="J20" i="6" s="1"/>
  <c r="F20" i="6"/>
  <c r="G19" i="6"/>
  <c r="H19" i="6" s="1"/>
  <c r="F19" i="6"/>
  <c r="J18" i="6"/>
  <c r="G18" i="6"/>
  <c r="H18" i="6" s="1"/>
  <c r="E17" i="6"/>
  <c r="F18" i="6" s="1"/>
  <c r="E15" i="6"/>
  <c r="H15" i="6" s="1"/>
  <c r="E14" i="6"/>
  <c r="H14" i="6" s="1"/>
  <c r="E13" i="6"/>
  <c r="J13" i="6" s="1"/>
  <c r="E12" i="6"/>
  <c r="J12" i="6"/>
  <c r="E11" i="6"/>
  <c r="J11" i="6" s="1"/>
  <c r="F33" i="22"/>
  <c r="F27" i="22"/>
  <c r="F23" i="22"/>
  <c r="F21" i="22"/>
  <c r="H23" i="22"/>
  <c r="H21" i="22"/>
  <c r="H16" i="22"/>
  <c r="H14" i="22"/>
  <c r="J35" i="22"/>
  <c r="J21" i="22"/>
  <c r="J18" i="22"/>
  <c r="J16" i="22"/>
  <c r="J14" i="22"/>
  <c r="D24" i="22"/>
  <c r="F12" i="22"/>
  <c r="F34" i="22"/>
  <c r="F17" i="22"/>
  <c r="H34" i="22"/>
  <c r="H32" i="22"/>
  <c r="H30" i="22"/>
  <c r="J12" i="22"/>
  <c r="J34" i="22"/>
  <c r="J32" i="22"/>
  <c r="J30" i="22"/>
  <c r="J28" i="22"/>
  <c r="J26" i="22"/>
  <c r="H30" i="25" l="1"/>
  <c r="H12" i="22"/>
  <c r="D32" i="22"/>
  <c r="H18" i="22"/>
  <c r="F29" i="22"/>
  <c r="F15" i="22"/>
  <c r="F18" i="25"/>
  <c r="F19" i="25"/>
  <c r="F22" i="22"/>
  <c r="F24" i="22"/>
  <c r="J23" i="22"/>
  <c r="F29" i="25"/>
  <c r="D23" i="22"/>
  <c r="H20" i="22"/>
  <c r="H29" i="22"/>
  <c r="J17" i="22"/>
  <c r="F21" i="25"/>
  <c r="F28" i="22"/>
  <c r="F20" i="22"/>
  <c r="D14" i="22"/>
  <c r="H17" i="22"/>
  <c r="H27" i="22"/>
  <c r="J19" i="25"/>
  <c r="J12" i="9"/>
  <c r="J17" i="25"/>
  <c r="H22" i="22"/>
  <c r="F26" i="22"/>
  <c r="H24" i="22"/>
  <c r="J27" i="22"/>
  <c r="F14" i="22"/>
  <c r="J22" i="22"/>
  <c r="H26" i="22"/>
  <c r="F30" i="22"/>
  <c r="J29" i="22"/>
  <c r="F16" i="22"/>
  <c r="J18" i="25"/>
  <c r="F20" i="25"/>
  <c r="H33" i="22"/>
  <c r="J20" i="22"/>
  <c r="J24" i="22"/>
  <c r="H28" i="22"/>
  <c r="F32" i="22"/>
  <c r="J14" i="6"/>
  <c r="J36" i="6"/>
  <c r="H11" i="6"/>
  <c r="J17" i="6"/>
  <c r="H36" i="6"/>
  <c r="J31" i="6"/>
  <c r="F31" i="6"/>
  <c r="I19" i="6"/>
  <c r="J19" i="6" s="1"/>
  <c r="H30" i="6"/>
  <c r="F35" i="6"/>
  <c r="F30" i="6"/>
  <c r="F36" i="6"/>
  <c r="F14" i="6"/>
  <c r="H17" i="6"/>
  <c r="F29" i="6"/>
  <c r="I23" i="6"/>
  <c r="J23" i="6" s="1"/>
  <c r="H29" i="6"/>
  <c r="F32" i="6"/>
  <c r="F11" i="6"/>
  <c r="H20" i="6"/>
  <c r="H13" i="6"/>
  <c r="F12" i="6"/>
  <c r="F15" i="6"/>
  <c r="H12" i="6"/>
  <c r="J15" i="6"/>
  <c r="J32" i="6"/>
  <c r="H33" i="6"/>
  <c r="F17" i="6"/>
  <c r="H14" i="32"/>
  <c r="D23" i="26"/>
  <c r="D17" i="26"/>
  <c r="D13" i="26"/>
  <c r="D21" i="26"/>
  <c r="D17" i="22"/>
  <c r="D26" i="22"/>
  <c r="D34" i="22"/>
  <c r="D16" i="22"/>
  <c r="D27" i="22"/>
  <c r="D20" i="22"/>
  <c r="D28" i="22"/>
  <c r="D12" i="22"/>
  <c r="D18" i="22"/>
  <c r="D29" i="22"/>
  <c r="D22" i="22"/>
  <c r="D30" i="22"/>
  <c r="D21" i="22"/>
  <c r="D33" i="22"/>
  <c r="J21" i="25"/>
  <c r="H26" i="25"/>
  <c r="J12" i="25"/>
  <c r="F17" i="25"/>
  <c r="F26" i="25"/>
  <c r="H19" i="25"/>
  <c r="F15" i="25"/>
  <c r="J29" i="25"/>
  <c r="F13" i="6"/>
  <c r="I24" i="6"/>
  <c r="J24" i="6" s="1"/>
  <c r="D16" i="26"/>
  <c r="G15" i="26"/>
  <c r="G21" i="26"/>
  <c r="D18" i="26"/>
  <c r="D19" i="26"/>
  <c r="F24" i="25"/>
  <c r="H24" i="25"/>
  <c r="C14" i="32"/>
  <c r="E14" i="32" s="1"/>
  <c r="D24" i="26"/>
  <c r="G13" i="26"/>
  <c r="G18" i="26"/>
  <c r="G17" i="26"/>
  <c r="G16" i="26"/>
  <c r="H11" i="26"/>
  <c r="I17" i="26" s="1"/>
  <c r="G19" i="26"/>
  <c r="G23" i="26"/>
  <c r="G24" i="26"/>
  <c r="F25" i="25"/>
  <c r="F14" i="25"/>
  <c r="H27" i="25"/>
  <c r="F27" i="25"/>
  <c r="F30" i="25"/>
  <c r="H25" i="25"/>
  <c r="J30" i="25"/>
  <c r="J30" i="6"/>
  <c r="I24" i="26" l="1"/>
  <c r="I21" i="26"/>
  <c r="I23" i="26"/>
  <c r="I15" i="26"/>
  <c r="I18" i="26"/>
  <c r="I16" i="26"/>
  <c r="I13" i="26"/>
  <c r="I19" i="26"/>
</calcChain>
</file>

<file path=xl/sharedStrings.xml><?xml version="1.0" encoding="utf-8"?>
<sst xmlns="http://schemas.openxmlformats.org/spreadsheetml/2006/main" count="530" uniqueCount="197">
  <si>
    <t>District</t>
  </si>
  <si>
    <t>Total</t>
  </si>
  <si>
    <t>Male</t>
  </si>
  <si>
    <t>Female</t>
  </si>
  <si>
    <t>#</t>
  </si>
  <si>
    <t>%</t>
  </si>
  <si>
    <t>George Town</t>
  </si>
  <si>
    <t>West Bay</t>
  </si>
  <si>
    <t>Bodden Town</t>
  </si>
  <si>
    <t>East End</t>
  </si>
  <si>
    <t>North Side</t>
  </si>
  <si>
    <t>Sister Islands</t>
  </si>
  <si>
    <t>Caymanian</t>
  </si>
  <si>
    <t>Non-Caymanian</t>
  </si>
  <si>
    <t>0-14</t>
  </si>
  <si>
    <t>15-24</t>
  </si>
  <si>
    <t>25-34</t>
  </si>
  <si>
    <t>35-44</t>
  </si>
  <si>
    <t>45-54</t>
  </si>
  <si>
    <t>55-64</t>
  </si>
  <si>
    <t>65+</t>
  </si>
  <si>
    <t>Cayman Islands</t>
  </si>
  <si>
    <t>Year</t>
  </si>
  <si>
    <t>Resident Population</t>
  </si>
  <si>
    <t>Annual Increase</t>
  </si>
  <si>
    <t xml:space="preserve">Caymanian </t>
  </si>
  <si>
    <t xml:space="preserve">Non-Caymanian </t>
  </si>
  <si>
    <t>*</t>
  </si>
  <si>
    <t>**</t>
  </si>
  <si>
    <t xml:space="preserve">1.01a </t>
  </si>
  <si>
    <t>1.01b</t>
  </si>
  <si>
    <t>Notes:</t>
  </si>
  <si>
    <t xml:space="preserve">* </t>
  </si>
  <si>
    <t xml:space="preserve">End of year estimate includes Grand Cayman (post Hurricane Ivan) and Cayman Brac estimate. The drop </t>
  </si>
  <si>
    <t>The sharp increase in population is related to the return of residents who left after Ivan, and the increase in</t>
  </si>
  <si>
    <t xml:space="preserve">the labour force needed for the reconstruction of the country. </t>
  </si>
  <si>
    <t>1.02c</t>
  </si>
  <si>
    <t xml:space="preserve">1.02a </t>
  </si>
  <si>
    <t xml:space="preserve">1.02b </t>
  </si>
  <si>
    <r>
      <rPr>
        <b/>
        <sz val="10"/>
        <rFont val="Arial"/>
        <family val="2"/>
      </rPr>
      <t>Source:</t>
    </r>
    <r>
      <rPr>
        <sz val="10"/>
        <color theme="1"/>
        <rFont val="Arial"/>
        <family val="2"/>
      </rPr>
      <t xml:space="preserve">  Economics and Statistics Office (ESO)</t>
    </r>
  </si>
  <si>
    <t>Annual % growth</t>
  </si>
  <si>
    <t xml:space="preserve">Percentage growth </t>
  </si>
  <si>
    <t>Note:</t>
  </si>
  <si>
    <t>Annual % growth is calculated using the formula for geometric growth</t>
  </si>
  <si>
    <t>Area</t>
  </si>
  <si>
    <t>Island</t>
  </si>
  <si>
    <t>Sq. miles</t>
  </si>
  <si>
    <t>Population</t>
  </si>
  <si>
    <t>Density</t>
  </si>
  <si>
    <t>Grand Cayman</t>
  </si>
  <si>
    <t>Cayman Brac</t>
  </si>
  <si>
    <t>Little Cayman</t>
  </si>
  <si>
    <t>Age Group</t>
  </si>
  <si>
    <t>&lt;15</t>
  </si>
  <si>
    <t>15-64</t>
  </si>
  <si>
    <t>Dependency ratio</t>
  </si>
  <si>
    <t xml:space="preserve"> </t>
  </si>
  <si>
    <t xml:space="preserve">The dependency ratio is the number of persons under the age of 15 and over the age of 64 divided </t>
  </si>
  <si>
    <t>Country</t>
  </si>
  <si>
    <t xml:space="preserve">Census year </t>
  </si>
  <si>
    <t>The Bahamas</t>
  </si>
  <si>
    <t>Belize</t>
  </si>
  <si>
    <t>Barbados</t>
  </si>
  <si>
    <t>Bermuda</t>
  </si>
  <si>
    <t>Guyana</t>
  </si>
  <si>
    <t>Jamaica</t>
  </si>
  <si>
    <t>Saint Lucia</t>
  </si>
  <si>
    <t>Suriname</t>
  </si>
  <si>
    <t>Trinidad &amp; Tobago</t>
  </si>
  <si>
    <t>Number</t>
  </si>
  <si>
    <t>Percent</t>
  </si>
  <si>
    <t>Not Stated</t>
  </si>
  <si>
    <t>15 - 19</t>
  </si>
  <si>
    <t>-</t>
  </si>
  <si>
    <t>20 - 24</t>
  </si>
  <si>
    <t>25 - 29</t>
  </si>
  <si>
    <t>30 - 34</t>
  </si>
  <si>
    <t>35 - 39</t>
  </si>
  <si>
    <t>40 - 44</t>
  </si>
  <si>
    <t>45 - 49</t>
  </si>
  <si>
    <r>
      <rPr>
        <b/>
        <sz val="10"/>
        <rFont val="Arial"/>
        <family val="2"/>
      </rPr>
      <t>Source:</t>
    </r>
    <r>
      <rPr>
        <sz val="10"/>
        <color theme="1"/>
        <rFont val="Arial"/>
        <family val="2"/>
      </rPr>
      <t xml:space="preserve"> CARICOM website </t>
    </r>
  </si>
  <si>
    <t>70 - 74</t>
  </si>
  <si>
    <t>75 - 79</t>
  </si>
  <si>
    <t>80 - 84</t>
  </si>
  <si>
    <t>85+</t>
  </si>
  <si>
    <t xml:space="preserve"> 0  -  4</t>
  </si>
  <si>
    <t xml:space="preserve"> 5  -  9</t>
  </si>
  <si>
    <t>10 - 14</t>
  </si>
  <si>
    <t>50 - 54</t>
  </si>
  <si>
    <t>55 - 59</t>
  </si>
  <si>
    <t>60 - 64</t>
  </si>
  <si>
    <t>65 - 69</t>
  </si>
  <si>
    <t>NS</t>
  </si>
  <si>
    <t>STATISTICAL COMPENDIUM 2008</t>
  </si>
  <si>
    <t>POPULATION AND VITAL STATISTICS</t>
  </si>
  <si>
    <t>Population by Age Group, Census Years 1970 -  2010</t>
  </si>
  <si>
    <t>Population Density, Census Years 1989 -  2010</t>
  </si>
  <si>
    <t>15 - 29</t>
  </si>
  <si>
    <t>0 - 14</t>
  </si>
  <si>
    <t>30 - 49</t>
  </si>
  <si>
    <t>50 - 64</t>
  </si>
  <si>
    <t>2010            Cayman Islands</t>
  </si>
  <si>
    <t>1999            Cayman Islands</t>
  </si>
  <si>
    <t>1989            Cayman Islands</t>
  </si>
  <si>
    <t>Population Growth Rate by District, Census Years 1989 -  2010</t>
  </si>
  <si>
    <t>Non Caymanian</t>
  </si>
  <si>
    <t>Under 1 year</t>
  </si>
  <si>
    <t>Total Population</t>
  </si>
  <si>
    <t>Age group</t>
  </si>
  <si>
    <t>Population by Age, Sex and Status, Census 2010</t>
  </si>
  <si>
    <t>Population Growth in Census Years, 1802 -  2010</t>
  </si>
  <si>
    <t>Annual Growth</t>
  </si>
  <si>
    <t xml:space="preserve">Percent Growth </t>
  </si>
  <si>
    <t xml:space="preserve">Population density is measured as persons per square mile. </t>
  </si>
  <si>
    <t xml:space="preserve">Population Pyramids for the Total, Caymanian and Non-Caymanian Population </t>
  </si>
  <si>
    <t>Population in Census Years, 1802 -  2010</t>
  </si>
  <si>
    <t xml:space="preserve">Cayman Islands </t>
  </si>
  <si>
    <t xml:space="preserve">Grand Cayman </t>
  </si>
  <si>
    <t xml:space="preserve">Sister Islands </t>
  </si>
  <si>
    <t>HH Count</t>
  </si>
  <si>
    <t>STATISTICAL COMPENDIUM 2012</t>
  </si>
  <si>
    <t xml:space="preserve"> 1  -  4</t>
  </si>
  <si>
    <t>'89 - '99</t>
  </si>
  <si>
    <t>'99 - '10</t>
  </si>
  <si>
    <t xml:space="preserve">by the number of persons in the age group 15-64 years, in percent. </t>
  </si>
  <si>
    <r>
      <rPr>
        <b/>
        <sz val="10"/>
        <rFont val="Arial"/>
        <family val="2"/>
      </rPr>
      <t xml:space="preserve">Source: </t>
    </r>
    <r>
      <rPr>
        <sz val="10"/>
        <rFont val="Arial"/>
        <family val="2"/>
      </rPr>
      <t xml:space="preserve"> Economics and Statistics Office</t>
    </r>
  </si>
  <si>
    <t>in population level is related to the temporary relocation of residents abroad in the aftermath of Hurricane Ivan.</t>
  </si>
  <si>
    <t>2010</t>
  </si>
  <si>
    <t>2011</t>
  </si>
  <si>
    <t>Population in Selected Countries, 2010-2011 Census Round</t>
  </si>
  <si>
    <t>Figure 1.02</t>
  </si>
  <si>
    <t>Figure 1.01</t>
  </si>
  <si>
    <t>During 2002 to 2004 a large number of persons was granted Caymanian Status.</t>
  </si>
  <si>
    <t>Total Dependency Ratio, Census Years 1970 - 2010</t>
  </si>
  <si>
    <r>
      <rPr>
        <b/>
        <sz val="10"/>
        <rFont val="Arial"/>
        <family val="2"/>
      </rPr>
      <t>Source:</t>
    </r>
    <r>
      <rPr>
        <sz val="10"/>
        <rFont val="Arial"/>
        <family val="2"/>
      </rPr>
      <t xml:space="preserve"> Economics and Statistics Office</t>
    </r>
  </si>
  <si>
    <t>Population by Islands, Age Group and Sex, Census Years 1989 - 2010</t>
  </si>
  <si>
    <t>Average HH Size</t>
  </si>
  <si>
    <r>
      <t xml:space="preserve">Note: </t>
    </r>
    <r>
      <rPr>
        <sz val="10"/>
        <rFont val="Arial"/>
        <family val="2"/>
      </rPr>
      <t>Households (HH)</t>
    </r>
  </si>
  <si>
    <t>End of Year Population Estimates by District and Age Group, 2013 cont'd</t>
  </si>
  <si>
    <t>TOTAL POPULATION</t>
  </si>
  <si>
    <t>MALE</t>
  </si>
  <si>
    <t>FEMALE</t>
  </si>
  <si>
    <t xml:space="preserve">Probability </t>
  </si>
  <si>
    <t>of dying</t>
  </si>
  <si>
    <t xml:space="preserve">Number </t>
  </si>
  <si>
    <t>Expectation</t>
  </si>
  <si>
    <t>between</t>
  </si>
  <si>
    <t>surviving to</t>
  </si>
  <si>
    <t>of life</t>
  </si>
  <si>
    <t>ages x and x + n</t>
  </si>
  <si>
    <t>age x</t>
  </si>
  <si>
    <t xml:space="preserve"> at age x</t>
  </si>
  <si>
    <t>x</t>
  </si>
  <si>
    <t>0-1</t>
  </si>
  <si>
    <t>1-4</t>
  </si>
  <si>
    <t>5-9</t>
  </si>
  <si>
    <t>10-14</t>
  </si>
  <si>
    <t>15-19</t>
  </si>
  <si>
    <t>20-24</t>
  </si>
  <si>
    <t>25-29</t>
  </si>
  <si>
    <t>30-34</t>
  </si>
  <si>
    <t>35-39</t>
  </si>
  <si>
    <t>40-44</t>
  </si>
  <si>
    <t>45-49</t>
  </si>
  <si>
    <t>50-54</t>
  </si>
  <si>
    <t>55-59</t>
  </si>
  <si>
    <t>60-64</t>
  </si>
  <si>
    <t>65-69</t>
  </si>
  <si>
    <t>70-74</t>
  </si>
  <si>
    <t>75-79</t>
  </si>
  <si>
    <t>80-84</t>
  </si>
  <si>
    <t>85-89</t>
  </si>
  <si>
    <t>90-94</t>
  </si>
  <si>
    <t>95-99</t>
  </si>
  <si>
    <t>100+</t>
  </si>
  <si>
    <t xml:space="preserve"> The figures show the number of survivals at each age group when the mortality rates of the Cayman Islands are applied to a cohort of 100,000 livebirths.</t>
  </si>
  <si>
    <r>
      <t>q</t>
    </r>
    <r>
      <rPr>
        <b/>
        <vertAlign val="subscript"/>
        <sz val="11"/>
        <color theme="1"/>
        <rFont val="Arial"/>
        <family val="2"/>
      </rPr>
      <t>x</t>
    </r>
  </si>
  <si>
    <r>
      <t>l</t>
    </r>
    <r>
      <rPr>
        <b/>
        <vertAlign val="subscript"/>
        <sz val="11"/>
        <color theme="1"/>
        <rFont val="Arial"/>
        <family val="2"/>
      </rPr>
      <t>x</t>
    </r>
  </si>
  <si>
    <r>
      <t>e</t>
    </r>
    <r>
      <rPr>
        <b/>
        <vertAlign val="superscript"/>
        <sz val="11"/>
        <color theme="1"/>
        <rFont val="Arial"/>
        <family val="2"/>
      </rPr>
      <t>0</t>
    </r>
    <r>
      <rPr>
        <b/>
        <vertAlign val="subscript"/>
        <sz val="11"/>
        <color theme="1"/>
        <rFont val="Arial"/>
        <family val="2"/>
      </rPr>
      <t>x</t>
    </r>
  </si>
  <si>
    <r>
      <rPr>
        <b/>
        <vertAlign val="subscript"/>
        <sz val="10"/>
        <color theme="1"/>
        <rFont val="Arial"/>
        <family val="2"/>
      </rPr>
      <t>n</t>
    </r>
    <r>
      <rPr>
        <b/>
        <sz val="10"/>
        <color theme="1"/>
        <rFont val="Arial"/>
        <family val="2"/>
      </rPr>
      <t>q</t>
    </r>
    <r>
      <rPr>
        <b/>
        <vertAlign val="subscript"/>
        <sz val="10"/>
        <color theme="1"/>
        <rFont val="Arial"/>
        <family val="2"/>
      </rPr>
      <t>x</t>
    </r>
  </si>
  <si>
    <r>
      <t>l</t>
    </r>
    <r>
      <rPr>
        <b/>
        <vertAlign val="subscript"/>
        <sz val="10"/>
        <color theme="1"/>
        <rFont val="Arial"/>
        <family val="2"/>
      </rPr>
      <t>x</t>
    </r>
  </si>
  <si>
    <r>
      <t>e</t>
    </r>
    <r>
      <rPr>
        <b/>
        <vertAlign val="subscript"/>
        <sz val="10"/>
        <color theme="1"/>
        <rFont val="Arial"/>
        <family val="2"/>
      </rPr>
      <t>x</t>
    </r>
  </si>
  <si>
    <r>
      <rPr>
        <b/>
        <vertAlign val="subscript"/>
        <sz val="11"/>
        <color theme="1"/>
        <rFont val="Arial"/>
        <family val="2"/>
      </rPr>
      <t>n</t>
    </r>
    <r>
      <rPr>
        <b/>
        <sz val="11"/>
        <color theme="1"/>
        <rFont val="Arial"/>
        <family val="2"/>
      </rPr>
      <t>q</t>
    </r>
    <r>
      <rPr>
        <b/>
        <vertAlign val="subscript"/>
        <sz val="11"/>
        <color theme="1"/>
        <rFont val="Arial"/>
        <family val="2"/>
      </rPr>
      <t>x</t>
    </r>
  </si>
  <si>
    <r>
      <t>e</t>
    </r>
    <r>
      <rPr>
        <b/>
        <vertAlign val="subscript"/>
        <sz val="11"/>
        <color theme="1"/>
        <rFont val="Arial"/>
        <family val="2"/>
      </rPr>
      <t>x</t>
    </r>
  </si>
  <si>
    <t>DK/NS</t>
  </si>
  <si>
    <t>Dependency Ratio</t>
  </si>
  <si>
    <t>..</t>
  </si>
  <si>
    <t>Compendium of Statistics 2018</t>
  </si>
  <si>
    <t>End of Year Population Estimates by Status, 1990 -  2018</t>
  </si>
  <si>
    <t>End of Year Population Estimates by Sex, 2005 -  2018</t>
  </si>
  <si>
    <t>Total Households by District 2013 - 2-18</t>
  </si>
  <si>
    <t>Total Households by District 2014 - 2-18</t>
  </si>
  <si>
    <t>Table 1.05:   Selected Indicators from the Life Table for the Cayman Islands, 2010</t>
  </si>
  <si>
    <t>End of Year Population Estimates by District and Sex, 2019</t>
  </si>
  <si>
    <t>End of Year Population Estimates by District and Status, 2019</t>
  </si>
  <si>
    <t>End of Year Population Estimates by Age Group and Sex, 2019</t>
  </si>
  <si>
    <t>End of Year Population Estimates by Age Group and Status, 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</si>
</sst>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2">
    <numFmt numFmtId="43" formatCode="_(* #,##0.00_);_(* \(#,##0.00\);_(* &quot;-&quot;??_);_(@_)"/>
    <numFmt numFmtId="164" formatCode="_(* #,##0_);_(* \(#,##0\);_(* &quot;-&quot;??_);_(@_)"/>
    <numFmt numFmtId="165" formatCode="_(* #,##0.0_);_(* \(#,##0.0\);_(* &quot;-&quot;??_);_(@_)"/>
    <numFmt numFmtId="166" formatCode="0.0"/>
    <numFmt numFmtId="167" formatCode="#,###.0"/>
    <numFmt numFmtId="168" formatCode="#,##0.0"/>
    <numFmt numFmtId="169" formatCode="#,##0.0_);\(#,##0.0\)"/>
    <numFmt numFmtId="170" formatCode="0."/>
    <numFmt numFmtId="171" formatCode="\-\ #\ \-"/>
    <numFmt numFmtId="172" formatCode="0.000000"/>
    <numFmt numFmtId="173" formatCode="###0"/>
    <numFmt numFmtId="174" formatCode="####.0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name val="Arial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vertAlign val="superscript"/>
      <sz val="10"/>
      <name val="Arial"/>
      <family val="2"/>
    </font>
    <font>
      <b/>
      <sz val="11"/>
      <name val="Book Antiqua"/>
      <family val="1"/>
    </font>
    <font>
      <u/>
      <sz val="10"/>
      <name val="Arial"/>
      <family val="2"/>
    </font>
    <font>
      <sz val="11"/>
      <name val="Book Antiqua"/>
      <family val="1"/>
    </font>
    <font>
      <b/>
      <sz val="14"/>
      <name val="Book Antiqua"/>
      <family val="1"/>
    </font>
    <font>
      <b/>
      <sz val="16"/>
      <name val="Arial"/>
      <family val="2"/>
    </font>
    <font>
      <b/>
      <sz val="11"/>
      <color theme="1"/>
      <name val="Calibri"/>
      <family val="2"/>
      <scheme val="minor"/>
    </font>
    <font>
      <b/>
      <u/>
      <sz val="10"/>
      <name val="Arial"/>
      <family val="2"/>
    </font>
    <font>
      <b/>
      <sz val="11"/>
      <color theme="1"/>
      <name val="Arial"/>
      <family val="2"/>
    </font>
    <font>
      <b/>
      <vertAlign val="subscript"/>
      <sz val="11"/>
      <color theme="1"/>
      <name val="Arial"/>
      <family val="2"/>
    </font>
    <font>
      <b/>
      <vertAlign val="superscript"/>
      <sz val="11"/>
      <color theme="1"/>
      <name val="Arial"/>
      <family val="2"/>
    </font>
    <font>
      <b/>
      <vertAlign val="subscript"/>
      <sz val="10"/>
      <color theme="1"/>
      <name val="Arial"/>
      <family val="2"/>
    </font>
    <font>
      <sz val="11"/>
      <color theme="1"/>
      <name val="Arial"/>
      <family val="2"/>
    </font>
    <font>
      <vertAlign val="superscript"/>
      <sz val="10"/>
      <color theme="1"/>
      <name val="Arial"/>
      <family val="2"/>
    </font>
    <font>
      <sz val="10"/>
      <name val="Arial"/>
      <family val="2"/>
    </font>
    <font>
      <b/>
      <sz val="9"/>
      <color indexed="8"/>
      <name val="Arial Bold"/>
    </font>
    <font>
      <sz val="9"/>
      <color indexed="8"/>
      <name val="Arial"/>
      <family val="2"/>
    </font>
    <font>
      <sz val="10"/>
      <color theme="0" tint="-0.34998626667073579"/>
      <name val="Arial"/>
      <family val="2"/>
    </font>
    <font>
      <sz val="11"/>
      <color theme="0"/>
      <name val="Calibri"/>
      <family val="2"/>
      <scheme val="minor"/>
    </font>
    <font>
      <sz val="10"/>
      <color theme="0"/>
      <name val="Arial"/>
      <family val="2"/>
    </font>
    <font>
      <b/>
      <sz val="10"/>
      <color theme="0"/>
      <name val="Arial"/>
      <family val="2"/>
    </font>
    <font>
      <sz val="11"/>
      <color rgb="FFFF0000"/>
      <name val="Calibri"/>
      <family val="2"/>
      <scheme val="minor"/>
    </font>
    <font>
      <sz val="10"/>
      <color rgb="FFFF000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16"/>
        <bgColor indexed="64"/>
      </patternFill>
    </fill>
  </fills>
  <borders count="16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3">
    <xf numFmtId="0" fontId="0" fillId="0" borderId="0"/>
    <xf numFmtId="43" fontId="1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21" fillId="0" borderId="0"/>
    <xf numFmtId="0" fontId="21" fillId="0" borderId="0"/>
    <xf numFmtId="43" fontId="2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3" fillId="0" borderId="0"/>
    <xf numFmtId="0" fontId="3" fillId="0" borderId="0"/>
    <xf numFmtId="0" fontId="1" fillId="0" borderId="0"/>
  </cellStyleXfs>
  <cellXfs count="411">
    <xf numFmtId="0" fontId="0" fillId="0" borderId="0" xfId="0"/>
    <xf numFmtId="0" fontId="3" fillId="2" borderId="0" xfId="0" applyFont="1" applyFill="1"/>
    <xf numFmtId="0" fontId="2" fillId="2" borderId="0" xfId="0" applyFont="1" applyFill="1" applyBorder="1"/>
    <xf numFmtId="164" fontId="2" fillId="2" borderId="0" xfId="1" applyNumberFormat="1" applyFont="1" applyFill="1" applyBorder="1"/>
    <xf numFmtId="165" fontId="2" fillId="2" borderId="0" xfId="0" applyNumberFormat="1" applyFont="1" applyFill="1" applyBorder="1"/>
    <xf numFmtId="0" fontId="3" fillId="2" borderId="0" xfId="0" applyFont="1" applyFill="1" applyBorder="1"/>
    <xf numFmtId="164" fontId="3" fillId="2" borderId="0" xfId="1" applyNumberFormat="1" applyFont="1" applyFill="1" applyBorder="1"/>
    <xf numFmtId="165" fontId="3" fillId="2" borderId="0" xfId="0" applyNumberFormat="1" applyFont="1" applyFill="1" applyBorder="1"/>
    <xf numFmtId="165" fontId="3" fillId="2" borderId="0" xfId="1" applyNumberFormat="1" applyFont="1" applyFill="1" applyBorder="1"/>
    <xf numFmtId="0" fontId="5" fillId="0" borderId="0" xfId="0" applyFont="1"/>
    <xf numFmtId="164" fontId="5" fillId="2" borderId="0" xfId="1" applyNumberFormat="1" applyFont="1" applyFill="1" applyBorder="1"/>
    <xf numFmtId="166" fontId="5" fillId="2" borderId="0" xfId="0" applyNumberFormat="1" applyFont="1" applyFill="1" applyBorder="1"/>
    <xf numFmtId="0" fontId="0" fillId="3" borderId="0" xfId="0" applyFill="1"/>
    <xf numFmtId="0" fontId="0" fillId="2" borderId="0" xfId="0" applyFill="1"/>
    <xf numFmtId="0" fontId="8" fillId="2" borderId="0" xfId="0" applyFont="1" applyFill="1" applyAlignment="1">
      <alignment horizontal="right"/>
    </xf>
    <xf numFmtId="0" fontId="5" fillId="2" borderId="0" xfId="0" applyFont="1" applyFill="1"/>
    <xf numFmtId="0" fontId="0" fillId="3" borderId="0" xfId="0" applyFill="1" applyAlignment="1">
      <alignment horizontal="centerContinuous"/>
    </xf>
    <xf numFmtId="0" fontId="5" fillId="2" borderId="0" xfId="0" applyFont="1" applyFill="1" applyAlignment="1">
      <alignment horizontal="left" wrapText="1"/>
    </xf>
    <xf numFmtId="0" fontId="5" fillId="2" borderId="0" xfId="0" applyFont="1" applyFill="1" applyAlignment="1">
      <alignment vertical="center"/>
    </xf>
    <xf numFmtId="3" fontId="5" fillId="2" borderId="0" xfId="0" applyNumberFormat="1" applyFont="1" applyFill="1"/>
    <xf numFmtId="167" fontId="5" fillId="2" borderId="0" xfId="0" applyNumberFormat="1" applyFont="1" applyFill="1"/>
    <xf numFmtId="0" fontId="5" fillId="2" borderId="3" xfId="0" applyFont="1" applyFill="1" applyBorder="1"/>
    <xf numFmtId="3" fontId="5" fillId="2" borderId="3" xfId="0" applyNumberFormat="1" applyFont="1" applyFill="1" applyBorder="1"/>
    <xf numFmtId="167" fontId="5" fillId="2" borderId="3" xfId="0" applyNumberFormat="1" applyFont="1" applyFill="1" applyBorder="1"/>
    <xf numFmtId="0" fontId="5" fillId="2" borderId="3" xfId="0" applyFont="1" applyFill="1" applyBorder="1" applyAlignment="1">
      <alignment horizontal="left" wrapText="1"/>
    </xf>
    <xf numFmtId="0" fontId="5" fillId="2" borderId="0" xfId="0" applyFont="1" applyFill="1" applyBorder="1"/>
    <xf numFmtId="3" fontId="5" fillId="2" borderId="0" xfId="0" applyNumberFormat="1" applyFont="1" applyFill="1" applyBorder="1"/>
    <xf numFmtId="167" fontId="5" fillId="2" borderId="0" xfId="0" applyNumberFormat="1" applyFont="1" applyFill="1" applyBorder="1"/>
    <xf numFmtId="0" fontId="2" fillId="2" borderId="0" xfId="0" applyFont="1" applyFill="1" applyBorder="1" applyAlignment="1">
      <alignment horizontal="right"/>
    </xf>
    <xf numFmtId="0" fontId="3" fillId="2" borderId="0" xfId="0" applyFont="1" applyFill="1" applyAlignment="1"/>
    <xf numFmtId="0" fontId="2" fillId="2" borderId="0" xfId="0" applyFont="1" applyFill="1" applyBorder="1" applyAlignment="1"/>
    <xf numFmtId="0" fontId="3" fillId="2" borderId="0" xfId="2" applyFill="1" applyBorder="1"/>
    <xf numFmtId="0" fontId="3" fillId="0" borderId="0" xfId="2"/>
    <xf numFmtId="0" fontId="10" fillId="2" borderId="0" xfId="2" applyFont="1" applyFill="1" applyBorder="1"/>
    <xf numFmtId="0" fontId="3" fillId="0" borderId="0" xfId="2" applyFill="1"/>
    <xf numFmtId="0" fontId="11" fillId="2" borderId="0" xfId="2" applyFont="1" applyFill="1" applyBorder="1" applyAlignment="1">
      <alignment horizontal="right"/>
    </xf>
    <xf numFmtId="170" fontId="12" fillId="2" borderId="0" xfId="2" applyNumberFormat="1" applyFont="1" applyFill="1" applyBorder="1"/>
    <xf numFmtId="0" fontId="12" fillId="2" borderId="0" xfId="2" applyFont="1" applyFill="1" applyBorder="1" applyAlignment="1"/>
    <xf numFmtId="0" fontId="3" fillId="0" borderId="0" xfId="2" applyBorder="1"/>
    <xf numFmtId="0" fontId="6" fillId="2" borderId="0" xfId="0" applyFont="1" applyFill="1"/>
    <xf numFmtId="0" fontId="5" fillId="2" borderId="3" xfId="0" applyFont="1" applyFill="1" applyBorder="1" applyAlignment="1">
      <alignment horizontal="right" vertical="center"/>
    </xf>
    <xf numFmtId="0" fontId="3" fillId="2" borderId="0" xfId="0" applyFont="1" applyFill="1" applyBorder="1" applyAlignment="1">
      <alignment wrapText="1"/>
    </xf>
    <xf numFmtId="0" fontId="0" fillId="0" borderId="0" xfId="0" applyFill="1"/>
    <xf numFmtId="0" fontId="13" fillId="0" borderId="0" xfId="0" applyFont="1" applyFill="1"/>
    <xf numFmtId="0" fontId="3" fillId="0" borderId="0" xfId="0" applyFont="1" applyFill="1"/>
    <xf numFmtId="0" fontId="8" fillId="0" borderId="0" xfId="0" applyFont="1" applyFill="1" applyAlignment="1">
      <alignment horizontal="right"/>
    </xf>
    <xf numFmtId="0" fontId="5" fillId="0" borderId="0" xfId="0" applyFont="1" applyFill="1"/>
    <xf numFmtId="0" fontId="2" fillId="0" borderId="0" xfId="0" applyFont="1" applyFill="1" applyAlignment="1"/>
    <xf numFmtId="0" fontId="2" fillId="0" borderId="1" xfId="0" applyFont="1" applyFill="1" applyBorder="1"/>
    <xf numFmtId="0" fontId="2" fillId="0" borderId="3" xfId="0" applyFont="1" applyFill="1" applyBorder="1"/>
    <xf numFmtId="0" fontId="2" fillId="0" borderId="0" xfId="0" applyFont="1" applyFill="1" applyBorder="1"/>
    <xf numFmtId="164" fontId="2" fillId="0" borderId="0" xfId="1" applyNumberFormat="1" applyFont="1" applyFill="1" applyBorder="1"/>
    <xf numFmtId="0" fontId="3" fillId="0" borderId="0" xfId="0" applyFont="1" applyFill="1" applyBorder="1"/>
    <xf numFmtId="164" fontId="3" fillId="0" borderId="0" xfId="1" applyNumberFormat="1" applyFont="1" applyFill="1" applyBorder="1"/>
    <xf numFmtId="165" fontId="3" fillId="0" borderId="0" xfId="1" applyNumberFormat="1" applyFont="1" applyFill="1" applyBorder="1"/>
    <xf numFmtId="164" fontId="5" fillId="0" borderId="0" xfId="1" applyNumberFormat="1" applyFont="1" applyFill="1" applyBorder="1"/>
    <xf numFmtId="164" fontId="3" fillId="0" borderId="3" xfId="1" applyNumberFormat="1" applyFont="1" applyFill="1" applyBorder="1"/>
    <xf numFmtId="0" fontId="5" fillId="0" borderId="1" xfId="0" applyFont="1" applyFill="1" applyBorder="1"/>
    <xf numFmtId="0" fontId="3" fillId="0" borderId="0" xfId="0" applyFont="1" applyFill="1" applyBorder="1" applyAlignment="1">
      <alignment wrapText="1"/>
    </xf>
    <xf numFmtId="166" fontId="5" fillId="0" borderId="0" xfId="0" applyNumberFormat="1" applyFont="1" applyFill="1" applyBorder="1"/>
    <xf numFmtId="0" fontId="3" fillId="0" borderId="0" xfId="0" applyFont="1" applyFill="1" applyAlignment="1"/>
    <xf numFmtId="0" fontId="0" fillId="0" borderId="0" xfId="0" applyFill="1" applyAlignment="1">
      <alignment horizontal="centerContinuous"/>
    </xf>
    <xf numFmtId="0" fontId="2" fillId="0" borderId="2" xfId="0" applyFont="1" applyFill="1" applyBorder="1"/>
    <xf numFmtId="164" fontId="5" fillId="0" borderId="3" xfId="1" applyNumberFormat="1" applyFont="1" applyFill="1" applyBorder="1"/>
    <xf numFmtId="165" fontId="3" fillId="0" borderId="0" xfId="0" applyNumberFormat="1" applyFont="1" applyFill="1" applyBorder="1"/>
    <xf numFmtId="0" fontId="2" fillId="0" borderId="0" xfId="0" applyFont="1" applyFill="1" applyAlignment="1">
      <alignment horizontal="right"/>
    </xf>
    <xf numFmtId="0" fontId="2" fillId="0" borderId="0" xfId="0" applyFont="1" applyFill="1" applyAlignment="1">
      <alignment horizontal="left"/>
    </xf>
    <xf numFmtId="0" fontId="5" fillId="0" borderId="0" xfId="0" applyFont="1" applyFill="1" applyBorder="1"/>
    <xf numFmtId="0" fontId="2" fillId="0" borderId="0" xfId="0" applyFont="1" applyFill="1" applyBorder="1" applyAlignment="1">
      <alignment horizontal="right"/>
    </xf>
    <xf numFmtId="164" fontId="3" fillId="0" borderId="0" xfId="1" applyNumberFormat="1" applyFont="1" applyFill="1" applyBorder="1" applyAlignment="1"/>
    <xf numFmtId="164" fontId="3" fillId="0" borderId="0" xfId="1" applyNumberFormat="1" applyFont="1" applyFill="1" applyBorder="1" applyAlignment="1">
      <alignment horizontal="center"/>
    </xf>
    <xf numFmtId="165" fontId="3" fillId="0" borderId="0" xfId="1" applyNumberFormat="1" applyFont="1" applyFill="1" applyBorder="1" applyAlignment="1"/>
    <xf numFmtId="165" fontId="5" fillId="0" borderId="0" xfId="0" applyNumberFormat="1" applyFont="1" applyFill="1" applyBorder="1"/>
    <xf numFmtId="168" fontId="5" fillId="0" borderId="0" xfId="0" applyNumberFormat="1" applyFont="1" applyFill="1" applyBorder="1"/>
    <xf numFmtId="164" fontId="5" fillId="0" borderId="0" xfId="0" applyNumberFormat="1" applyFont="1" applyFill="1"/>
    <xf numFmtId="0" fontId="2" fillId="0" borderId="0" xfId="0" applyFont="1" applyFill="1" applyBorder="1" applyAlignment="1">
      <alignment horizontal="left"/>
    </xf>
    <xf numFmtId="0" fontId="6" fillId="0" borderId="0" xfId="0" applyFont="1" applyFill="1"/>
    <xf numFmtId="164" fontId="5" fillId="0" borderId="0" xfId="1" applyNumberFormat="1" applyFont="1" applyFill="1"/>
    <xf numFmtId="0" fontId="2" fillId="0" borderId="1" xfId="0" applyFont="1" applyFill="1" applyBorder="1" applyAlignment="1">
      <alignment horizontal="right"/>
    </xf>
    <xf numFmtId="164" fontId="3" fillId="0" borderId="1" xfId="1" applyNumberFormat="1" applyFont="1" applyFill="1" applyBorder="1" applyAlignment="1"/>
    <xf numFmtId="0" fontId="2" fillId="0" borderId="0" xfId="0" applyFont="1" applyFill="1"/>
    <xf numFmtId="0" fontId="5" fillId="0" borderId="0" xfId="0" applyFont="1" applyFill="1" applyAlignment="1"/>
    <xf numFmtId="0" fontId="2" fillId="0" borderId="0" xfId="0" applyFont="1" applyFill="1" applyAlignment="1">
      <alignment horizontal="center"/>
    </xf>
    <xf numFmtId="0" fontId="5" fillId="0" borderId="3" xfId="0" applyFont="1" applyFill="1" applyBorder="1"/>
    <xf numFmtId="0" fontId="2" fillId="0" borderId="0" xfId="0" applyFont="1" applyFill="1" applyBorder="1" applyAlignment="1">
      <alignment horizontal="right" vertical="center" wrapText="1"/>
    </xf>
    <xf numFmtId="0" fontId="2" fillId="0" borderId="0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/>
    </xf>
    <xf numFmtId="0" fontId="6" fillId="0" borderId="0" xfId="0" applyFont="1" applyFill="1" applyBorder="1" applyAlignment="1">
      <alignment horizontal="right"/>
    </xf>
    <xf numFmtId="0" fontId="6" fillId="0" borderId="3" xfId="0" applyFont="1" applyFill="1" applyBorder="1" applyAlignment="1">
      <alignment horizontal="right"/>
    </xf>
    <xf numFmtId="3" fontId="5" fillId="0" borderId="3" xfId="0" applyNumberFormat="1" applyFont="1" applyFill="1" applyBorder="1"/>
    <xf numFmtId="0" fontId="5" fillId="0" borderId="0" xfId="0" applyFont="1" applyFill="1" applyAlignment="1">
      <alignment horizontal="center"/>
    </xf>
    <xf numFmtId="0" fontId="6" fillId="0" borderId="1" xfId="0" applyFont="1" applyFill="1" applyBorder="1"/>
    <xf numFmtId="0" fontId="6" fillId="0" borderId="6" xfId="0" applyFont="1" applyFill="1" applyBorder="1" applyAlignment="1">
      <alignment horizontal="center"/>
    </xf>
    <xf numFmtId="0" fontId="6" fillId="0" borderId="6" xfId="0" applyFont="1" applyFill="1" applyBorder="1"/>
    <xf numFmtId="0" fontId="5" fillId="0" borderId="6" xfId="0" applyFont="1" applyFill="1" applyBorder="1"/>
    <xf numFmtId="0" fontId="5" fillId="0" borderId="12" xfId="0" applyFont="1" applyFill="1" applyBorder="1"/>
    <xf numFmtId="0" fontId="6" fillId="0" borderId="7" xfId="0" applyFont="1" applyFill="1" applyBorder="1" applyAlignment="1">
      <alignment horizontal="center"/>
    </xf>
    <xf numFmtId="0" fontId="6" fillId="0" borderId="4" xfId="0" applyFont="1" applyFill="1" applyBorder="1" applyAlignment="1">
      <alignment horizontal="center"/>
    </xf>
    <xf numFmtId="0" fontId="6" fillId="0" borderId="9" xfId="0" applyFont="1" applyFill="1" applyBorder="1" applyAlignment="1">
      <alignment horizontal="center"/>
    </xf>
    <xf numFmtId="0" fontId="6" fillId="0" borderId="5" xfId="0" applyFont="1" applyFill="1" applyBorder="1" applyAlignment="1">
      <alignment horizontal="center"/>
    </xf>
    <xf numFmtId="0" fontId="6" fillId="0" borderId="2" xfId="0" applyFont="1" applyFill="1" applyBorder="1" applyAlignment="1">
      <alignment horizontal="center"/>
    </xf>
    <xf numFmtId="0" fontId="15" fillId="0" borderId="15" xfId="0" applyFont="1" applyFill="1" applyBorder="1" applyAlignment="1">
      <alignment horizontal="center"/>
    </xf>
    <xf numFmtId="0" fontId="6" fillId="0" borderId="15" xfId="0" applyFont="1" applyFill="1" applyBorder="1" applyAlignment="1">
      <alignment horizontal="center"/>
    </xf>
    <xf numFmtId="0" fontId="15" fillId="0" borderId="13" xfId="0" applyFont="1" applyFill="1" applyBorder="1" applyAlignment="1">
      <alignment horizontal="center"/>
    </xf>
    <xf numFmtId="0" fontId="19" fillId="0" borderId="1" xfId="0" applyFont="1" applyFill="1" applyBorder="1"/>
    <xf numFmtId="0" fontId="19" fillId="0" borderId="1" xfId="0" applyFont="1" applyFill="1" applyBorder="1" applyAlignment="1">
      <alignment horizontal="center"/>
    </xf>
    <xf numFmtId="172" fontId="19" fillId="0" borderId="1" xfId="0" applyNumberFormat="1" applyFont="1" applyFill="1" applyBorder="1"/>
    <xf numFmtId="164" fontId="19" fillId="0" borderId="1" xfId="1" applyNumberFormat="1" applyFont="1" applyFill="1" applyBorder="1"/>
    <xf numFmtId="0" fontId="19" fillId="0" borderId="0" xfId="0" applyFont="1" applyFill="1" applyBorder="1"/>
    <xf numFmtId="172" fontId="19" fillId="0" borderId="0" xfId="0" applyNumberFormat="1" applyFont="1" applyFill="1" applyBorder="1"/>
    <xf numFmtId="164" fontId="19" fillId="0" borderId="0" xfId="1" applyNumberFormat="1" applyFont="1" applyFill="1" applyBorder="1"/>
    <xf numFmtId="166" fontId="15" fillId="0" borderId="0" xfId="0" applyNumberFormat="1" applyFont="1" applyFill="1" applyBorder="1"/>
    <xf numFmtId="0" fontId="19" fillId="0" borderId="3" xfId="0" applyFont="1" applyFill="1" applyBorder="1"/>
    <xf numFmtId="172" fontId="19" fillId="0" borderId="3" xfId="0" applyNumberFormat="1" applyFont="1" applyFill="1" applyBorder="1"/>
    <xf numFmtId="164" fontId="19" fillId="0" borderId="3" xfId="1" applyNumberFormat="1" applyFont="1" applyFill="1" applyBorder="1"/>
    <xf numFmtId="166" fontId="19" fillId="0" borderId="3" xfId="0" applyNumberFormat="1" applyFont="1" applyFill="1" applyBorder="1"/>
    <xf numFmtId="166" fontId="19" fillId="0" borderId="0" xfId="0" applyNumberFormat="1" applyFont="1" applyFill="1" applyBorder="1"/>
    <xf numFmtId="0" fontId="19" fillId="0" borderId="0" xfId="0" applyFont="1" applyFill="1"/>
    <xf numFmtId="0" fontId="6" fillId="0" borderId="0" xfId="0" applyFont="1" applyFill="1" applyAlignment="1">
      <alignment horizontal="left"/>
    </xf>
    <xf numFmtId="0" fontId="5" fillId="0" borderId="0" xfId="0" applyFont="1" applyFill="1" applyAlignment="1">
      <alignment horizontal="right"/>
    </xf>
    <xf numFmtId="0" fontId="6" fillId="0" borderId="0" xfId="0" applyFont="1" applyFill="1" applyBorder="1" applyAlignment="1">
      <alignment horizontal="center" vertical="top"/>
    </xf>
    <xf numFmtId="0" fontId="6" fillId="0" borderId="0" xfId="0" applyFont="1" applyFill="1" applyBorder="1" applyAlignment="1">
      <alignment horizontal="left" vertical="top"/>
    </xf>
    <xf numFmtId="164" fontId="6" fillId="0" borderId="0" xfId="0" applyNumberFormat="1" applyFont="1" applyFill="1" applyBorder="1" applyAlignment="1">
      <alignment horizontal="right"/>
    </xf>
    <xf numFmtId="49" fontId="5" fillId="0" borderId="0" xfId="0" applyNumberFormat="1" applyFont="1" applyFill="1" applyAlignment="1">
      <alignment horizontal="left"/>
    </xf>
    <xf numFmtId="0" fontId="5" fillId="0" borderId="0" xfId="0" applyFont="1" applyFill="1" applyAlignment="1">
      <alignment horizontal="left"/>
    </xf>
    <xf numFmtId="0" fontId="5" fillId="0" borderId="3" xfId="0" applyFont="1" applyFill="1" applyBorder="1" applyAlignment="1">
      <alignment horizontal="left"/>
    </xf>
    <xf numFmtId="0" fontId="2" fillId="0" borderId="0" xfId="0" applyFont="1" applyFill="1" applyBorder="1" applyAlignment="1"/>
    <xf numFmtId="0" fontId="2" fillId="0" borderId="2" xfId="0" applyFont="1" applyFill="1" applyBorder="1" applyAlignment="1">
      <alignment horizontal="center" vertical="center" wrapText="1"/>
    </xf>
    <xf numFmtId="164" fontId="5" fillId="0" borderId="0" xfId="3" applyNumberFormat="1" applyFont="1" applyFill="1" applyBorder="1"/>
    <xf numFmtId="165" fontId="5" fillId="0" borderId="0" xfId="3" applyNumberFormat="1" applyFont="1" applyFill="1" applyBorder="1"/>
    <xf numFmtId="165" fontId="2" fillId="0" borderId="0" xfId="0" applyNumberFormat="1" applyFont="1" applyFill="1" applyBorder="1"/>
    <xf numFmtId="0" fontId="2" fillId="0" borderId="0" xfId="0" applyFont="1" applyFill="1" applyBorder="1" applyAlignment="1" applyProtection="1">
      <alignment horizontal="center"/>
      <protection locked="0"/>
    </xf>
    <xf numFmtId="164" fontId="5" fillId="0" borderId="0" xfId="3" applyNumberFormat="1" applyFont="1" applyFill="1" applyBorder="1" applyProtection="1">
      <protection locked="0"/>
    </xf>
    <xf numFmtId="164" fontId="3" fillId="0" borderId="0" xfId="3" applyNumberFormat="1" applyFont="1" applyFill="1" applyBorder="1"/>
    <xf numFmtId="165" fontId="3" fillId="0" borderId="0" xfId="3" applyNumberFormat="1" applyFont="1" applyFill="1" applyBorder="1"/>
    <xf numFmtId="0" fontId="2" fillId="0" borderId="3" xfId="0" applyFont="1" applyFill="1" applyBorder="1" applyAlignment="1">
      <alignment horizontal="center"/>
    </xf>
    <xf numFmtId="164" fontId="3" fillId="0" borderId="3" xfId="3" applyNumberFormat="1" applyFont="1" applyFill="1" applyBorder="1"/>
    <xf numFmtId="166" fontId="5" fillId="0" borderId="3" xfId="0" applyNumberFormat="1" applyFont="1" applyFill="1" applyBorder="1"/>
    <xf numFmtId="165" fontId="3" fillId="0" borderId="3" xfId="3" applyNumberFormat="1" applyFont="1" applyFill="1" applyBorder="1"/>
    <xf numFmtId="0" fontId="5" fillId="0" borderId="0" xfId="0" applyFont="1" applyFill="1" applyAlignment="1">
      <alignment horizontal="centerContinuous"/>
    </xf>
    <xf numFmtId="0" fontId="5" fillId="0" borderId="3" xfId="0" applyFont="1" applyFill="1" applyBorder="1" applyAlignment="1"/>
    <xf numFmtId="0" fontId="2" fillId="0" borderId="2" xfId="1" applyNumberFormat="1" applyFont="1" applyFill="1" applyBorder="1" applyAlignment="1">
      <alignment horizontal="right"/>
    </xf>
    <xf numFmtId="0" fontId="2" fillId="0" borderId="3" xfId="1" applyNumberFormat="1" applyFont="1" applyFill="1" applyBorder="1" applyAlignment="1">
      <alignment horizontal="center"/>
    </xf>
    <xf numFmtId="0" fontId="2" fillId="0" borderId="0" xfId="1" applyNumberFormat="1" applyFont="1" applyFill="1" applyBorder="1" applyAlignment="1">
      <alignment horizontal="right"/>
    </xf>
    <xf numFmtId="164" fontId="2" fillId="0" borderId="0" xfId="0" applyNumberFormat="1" applyFont="1" applyFill="1" applyBorder="1" applyAlignment="1">
      <alignment horizontal="right"/>
    </xf>
    <xf numFmtId="165" fontId="2" fillId="0" borderId="0" xfId="0" applyNumberFormat="1" applyFont="1" applyFill="1" applyBorder="1" applyAlignment="1">
      <alignment horizontal="right"/>
    </xf>
    <xf numFmtId="165" fontId="3" fillId="0" borderId="0" xfId="0" applyNumberFormat="1" applyFont="1" applyFill="1" applyBorder="1" applyAlignment="1">
      <alignment horizontal="right"/>
    </xf>
    <xf numFmtId="164" fontId="5" fillId="0" borderId="0" xfId="1" applyNumberFormat="1" applyFont="1" applyFill="1" applyBorder="1" applyAlignment="1">
      <alignment horizontal="right"/>
    </xf>
    <xf numFmtId="164" fontId="3" fillId="0" borderId="0" xfId="1" applyNumberFormat="1" applyFont="1" applyFill="1" applyAlignment="1">
      <alignment horizontal="right"/>
    </xf>
    <xf numFmtId="164" fontId="5" fillId="0" borderId="0" xfId="1" applyNumberFormat="1" applyFont="1" applyFill="1" applyAlignment="1">
      <alignment horizontal="right"/>
    </xf>
    <xf numFmtId="43" fontId="5" fillId="0" borderId="3" xfId="1" applyFont="1" applyFill="1" applyBorder="1" applyAlignment="1">
      <alignment horizontal="right"/>
    </xf>
    <xf numFmtId="165" fontId="3" fillId="0" borderId="3" xfId="0" applyNumberFormat="1" applyFont="1" applyFill="1" applyBorder="1" applyAlignment="1">
      <alignment horizontal="right"/>
    </xf>
    <xf numFmtId="164" fontId="5" fillId="0" borderId="3" xfId="1" applyNumberFormat="1" applyFont="1" applyFill="1" applyBorder="1" applyAlignment="1">
      <alignment horizontal="right"/>
    </xf>
    <xf numFmtId="164" fontId="2" fillId="0" borderId="0" xfId="1" applyNumberFormat="1" applyFont="1" applyFill="1"/>
    <xf numFmtId="165" fontId="2" fillId="0" borderId="0" xfId="1" applyNumberFormat="1" applyFont="1" applyFill="1"/>
    <xf numFmtId="0" fontId="5" fillId="0" borderId="0" xfId="0" applyFont="1" applyFill="1" applyBorder="1" applyAlignment="1"/>
    <xf numFmtId="0" fontId="5" fillId="0" borderId="7" xfId="0" applyFont="1" applyFill="1" applyBorder="1"/>
    <xf numFmtId="0" fontId="5" fillId="0" borderId="4" xfId="0" applyFont="1" applyFill="1" applyBorder="1"/>
    <xf numFmtId="0" fontId="5" fillId="0" borderId="0" xfId="0" applyFont="1" applyFill="1" applyBorder="1" applyAlignment="1">
      <alignment horizontal="centerContinuous"/>
    </xf>
    <xf numFmtId="2" fontId="2" fillId="0" borderId="0" xfId="0" quotePrefix="1" applyNumberFormat="1" applyFont="1" applyFill="1" applyAlignment="1">
      <alignment horizontal="left"/>
    </xf>
    <xf numFmtId="0" fontId="2" fillId="0" borderId="6" xfId="0" applyFont="1" applyFill="1" applyBorder="1"/>
    <xf numFmtId="0" fontId="2" fillId="0" borderId="6" xfId="0" applyFont="1" applyFill="1" applyBorder="1" applyAlignment="1">
      <alignment horizontal="centerContinuous"/>
    </xf>
    <xf numFmtId="0" fontId="5" fillId="0" borderId="8" xfId="0" applyFont="1" applyFill="1" applyBorder="1" applyAlignment="1">
      <alignment horizontal="centerContinuous"/>
    </xf>
    <xf numFmtId="0" fontId="5" fillId="0" borderId="1" xfId="0" applyFont="1" applyFill="1" applyBorder="1" applyAlignment="1">
      <alignment horizontal="centerContinuous"/>
    </xf>
    <xf numFmtId="0" fontId="2" fillId="0" borderId="9" xfId="0" applyFont="1" applyFill="1" applyBorder="1"/>
    <xf numFmtId="0" fontId="2" fillId="0" borderId="5" xfId="0" applyFont="1" applyFill="1" applyBorder="1" applyAlignment="1">
      <alignment horizontal="center"/>
    </xf>
    <xf numFmtId="0" fontId="2" fillId="0" borderId="10" xfId="0" applyFont="1" applyFill="1" applyBorder="1" applyAlignment="1">
      <alignment horizontal="center"/>
    </xf>
    <xf numFmtId="0" fontId="2" fillId="0" borderId="7" xfId="0" applyFont="1" applyFill="1" applyBorder="1"/>
    <xf numFmtId="0" fontId="2" fillId="0" borderId="4" xfId="0" applyFont="1" applyFill="1" applyBorder="1" applyAlignment="1">
      <alignment horizontal="center"/>
    </xf>
    <xf numFmtId="0" fontId="2" fillId="0" borderId="11" xfId="0" applyFont="1" applyFill="1" applyBorder="1" applyAlignment="1">
      <alignment horizontal="center"/>
    </xf>
    <xf numFmtId="0" fontId="2" fillId="0" borderId="12" xfId="0" applyFont="1" applyFill="1" applyBorder="1" applyAlignment="1">
      <alignment horizontal="center"/>
    </xf>
    <xf numFmtId="0" fontId="2" fillId="0" borderId="1" xfId="0" applyFont="1" applyFill="1" applyBorder="1" applyAlignment="1">
      <alignment horizontal="center"/>
    </xf>
    <xf numFmtId="164" fontId="3" fillId="0" borderId="7" xfId="1" applyNumberFormat="1" applyFont="1" applyFill="1" applyBorder="1"/>
    <xf numFmtId="164" fontId="5" fillId="0" borderId="4" xfId="0" applyNumberFormat="1" applyFont="1" applyFill="1" applyBorder="1"/>
    <xf numFmtId="1" fontId="5" fillId="0" borderId="11" xfId="0" applyNumberFormat="1" applyFont="1" applyFill="1" applyBorder="1"/>
    <xf numFmtId="164" fontId="3" fillId="0" borderId="4" xfId="1" applyNumberFormat="1" applyFont="1" applyFill="1" applyBorder="1" applyAlignment="1">
      <alignment horizontal="right"/>
    </xf>
    <xf numFmtId="0" fontId="5" fillId="0" borderId="11" xfId="0" applyFont="1" applyFill="1" applyBorder="1"/>
    <xf numFmtId="164" fontId="5" fillId="0" borderId="4" xfId="1" applyNumberFormat="1" applyFont="1" applyFill="1" applyBorder="1"/>
    <xf numFmtId="164" fontId="3" fillId="0" borderId="4" xfId="1" applyNumberFormat="1" applyFont="1" applyFill="1" applyBorder="1"/>
    <xf numFmtId="164" fontId="3" fillId="0" borderId="11" xfId="1" applyNumberFormat="1" applyFont="1" applyFill="1" applyBorder="1"/>
    <xf numFmtId="164" fontId="3" fillId="0" borderId="9" xfId="1" applyNumberFormat="1" applyFont="1" applyFill="1" applyBorder="1"/>
    <xf numFmtId="164" fontId="3" fillId="0" borderId="5" xfId="1" applyNumberFormat="1" applyFont="1" applyFill="1" applyBorder="1"/>
    <xf numFmtId="164" fontId="3" fillId="0" borderId="10" xfId="1" applyNumberFormat="1" applyFont="1" applyFill="1" applyBorder="1"/>
    <xf numFmtId="1" fontId="5" fillId="0" borderId="10" xfId="0" applyNumberFormat="1" applyFont="1" applyFill="1" applyBorder="1"/>
    <xf numFmtId="1" fontId="5" fillId="0" borderId="5" xfId="0" applyNumberFormat="1" applyFont="1" applyFill="1" applyBorder="1"/>
    <xf numFmtId="1" fontId="2" fillId="0" borderId="3" xfId="0" applyNumberFormat="1" applyFont="1" applyFill="1" applyBorder="1" applyAlignment="1">
      <alignment horizontal="center"/>
    </xf>
    <xf numFmtId="164" fontId="5" fillId="0" borderId="0" xfId="0" applyNumberFormat="1" applyFont="1" applyFill="1" applyBorder="1"/>
    <xf numFmtId="164" fontId="3" fillId="0" borderId="0" xfId="1" applyNumberFormat="1" applyFont="1" applyFill="1"/>
    <xf numFmtId="166" fontId="5" fillId="0" borderId="0" xfId="0" applyNumberFormat="1" applyFont="1" applyFill="1"/>
    <xf numFmtId="166" fontId="5" fillId="0" borderId="3" xfId="0" applyNumberFormat="1" applyFont="1" applyFill="1" applyBorder="1" applyAlignment="1">
      <alignment horizontal="center"/>
    </xf>
    <xf numFmtId="166" fontId="5" fillId="0" borderId="0" xfId="0" applyNumberFormat="1" applyFont="1" applyFill="1" applyBorder="1" applyAlignment="1">
      <alignment horizontal="center"/>
    </xf>
    <xf numFmtId="0" fontId="5" fillId="0" borderId="0" xfId="0" applyFont="1" applyFill="1" applyBorder="1" applyAlignment="1">
      <alignment horizontal="center"/>
    </xf>
    <xf numFmtId="0" fontId="0" fillId="0" borderId="0" xfId="0" applyFill="1" applyAlignment="1">
      <alignment horizontal="center"/>
    </xf>
    <xf numFmtId="2" fontId="2" fillId="0" borderId="0" xfId="0" applyNumberFormat="1" applyFont="1" applyFill="1" applyAlignment="1">
      <alignment horizontal="left"/>
    </xf>
    <xf numFmtId="0" fontId="2" fillId="0" borderId="0" xfId="0" quotePrefix="1" applyFont="1" applyFill="1" applyAlignment="1">
      <alignment horizontal="center"/>
    </xf>
    <xf numFmtId="164" fontId="3" fillId="0" borderId="3" xfId="1" quotePrefix="1" applyNumberFormat="1" applyFont="1" applyFill="1" applyBorder="1"/>
    <xf numFmtId="165" fontId="3" fillId="0" borderId="0" xfId="1" applyNumberFormat="1" applyFont="1" applyFill="1"/>
    <xf numFmtId="0" fontId="5" fillId="0" borderId="2" xfId="0" applyFont="1" applyFill="1" applyBorder="1"/>
    <xf numFmtId="3" fontId="2" fillId="0" borderId="3" xfId="0" applyNumberFormat="1" applyFont="1" applyFill="1" applyBorder="1" applyAlignment="1"/>
    <xf numFmtId="164" fontId="2" fillId="0" borderId="3" xfId="1" applyNumberFormat="1" applyFont="1" applyFill="1" applyBorder="1" applyAlignment="1">
      <alignment horizontal="right"/>
    </xf>
    <xf numFmtId="3" fontId="5" fillId="0" borderId="1" xfId="0" applyNumberFormat="1" applyFont="1" applyFill="1" applyBorder="1" applyAlignment="1"/>
    <xf numFmtId="49" fontId="3" fillId="0" borderId="0" xfId="1" applyNumberFormat="1" applyFont="1" applyFill="1" applyAlignment="1"/>
    <xf numFmtId="1" fontId="5" fillId="0" borderId="0" xfId="0" applyNumberFormat="1" applyFont="1" applyFill="1"/>
    <xf numFmtId="49" fontId="5" fillId="0" borderId="0" xfId="0" applyNumberFormat="1" applyFont="1" applyFill="1" applyAlignment="1"/>
    <xf numFmtId="49" fontId="5" fillId="0" borderId="0" xfId="0" applyNumberFormat="1" applyFont="1" applyFill="1" applyBorder="1" applyAlignment="1"/>
    <xf numFmtId="0" fontId="3" fillId="0" borderId="3" xfId="0" applyFont="1" applyFill="1" applyBorder="1"/>
    <xf numFmtId="49" fontId="5" fillId="0" borderId="3" xfId="0" applyNumberFormat="1" applyFont="1" applyFill="1" applyBorder="1" applyAlignment="1"/>
    <xf numFmtId="1" fontId="5" fillId="0" borderId="3" xfId="0" applyNumberFormat="1" applyFont="1" applyFill="1" applyBorder="1"/>
    <xf numFmtId="0" fontId="6" fillId="0" borderId="0" xfId="0" applyFont="1" applyFill="1" applyBorder="1" applyAlignment="1">
      <alignment horizontal="center"/>
    </xf>
    <xf numFmtId="0" fontId="9" fillId="0" borderId="0" xfId="0" applyFont="1" applyFill="1"/>
    <xf numFmtId="0" fontId="14" fillId="0" borderId="0" xfId="0" applyFont="1" applyFill="1"/>
    <xf numFmtId="0" fontId="9" fillId="0" borderId="0" xfId="0" applyFont="1" applyFill="1" applyBorder="1"/>
    <xf numFmtId="0" fontId="6" fillId="0" borderId="0" xfId="0" applyFont="1" applyFill="1" applyBorder="1" applyAlignment="1">
      <alignment horizontal="left"/>
    </xf>
    <xf numFmtId="0" fontId="5" fillId="0" borderId="1" xfId="0" applyFont="1" applyFill="1" applyBorder="1" applyAlignment="1">
      <alignment wrapText="1"/>
    </xf>
    <xf numFmtId="0" fontId="0" fillId="0" borderId="1" xfId="0" applyFill="1" applyBorder="1"/>
    <xf numFmtId="0" fontId="6" fillId="0" borderId="0" xfId="0" applyFont="1" applyFill="1" applyBorder="1"/>
    <xf numFmtId="0" fontId="6" fillId="0" borderId="0" xfId="0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 wrapText="1"/>
    </xf>
    <xf numFmtId="164" fontId="5" fillId="0" borderId="0" xfId="1" applyNumberFormat="1" applyFont="1" applyFill="1" applyBorder="1" applyAlignment="1">
      <alignment wrapText="1"/>
    </xf>
    <xf numFmtId="0" fontId="6" fillId="0" borderId="0" xfId="0" applyFont="1" applyFill="1" applyBorder="1" applyAlignment="1">
      <alignment vertical="top" wrapText="1"/>
    </xf>
    <xf numFmtId="0" fontId="6" fillId="0" borderId="3" xfId="0" applyFont="1" applyFill="1" applyBorder="1"/>
    <xf numFmtId="164" fontId="5" fillId="0" borderId="3" xfId="1" applyNumberFormat="1" applyFont="1" applyFill="1" applyBorder="1" applyAlignment="1">
      <alignment wrapText="1"/>
    </xf>
    <xf numFmtId="0" fontId="5" fillId="0" borderId="0" xfId="0" applyFont="1" applyFill="1" applyBorder="1" applyAlignment="1">
      <alignment wrapText="1"/>
    </xf>
    <xf numFmtId="0" fontId="5" fillId="0" borderId="0" xfId="0" applyFont="1" applyFill="1" applyAlignment="1">
      <alignment wrapText="1"/>
    </xf>
    <xf numFmtId="0" fontId="25" fillId="0" borderId="0" xfId="0" applyFont="1" applyFill="1" applyBorder="1"/>
    <xf numFmtId="0" fontId="26" fillId="0" borderId="0" xfId="0" applyFont="1" applyFill="1" applyBorder="1"/>
    <xf numFmtId="37" fontId="26" fillId="0" borderId="0" xfId="3" applyNumberFormat="1" applyFont="1" applyFill="1" applyBorder="1" applyAlignment="1">
      <alignment horizontal="right"/>
    </xf>
    <xf numFmtId="164" fontId="26" fillId="0" borderId="0" xfId="0" applyNumberFormat="1" applyFont="1" applyFill="1" applyBorder="1"/>
    <xf numFmtId="164" fontId="26" fillId="0" borderId="0" xfId="1" applyNumberFormat="1" applyFont="1" applyFill="1" applyBorder="1" applyAlignment="1">
      <alignment horizontal="right"/>
    </xf>
    <xf numFmtId="164" fontId="26" fillId="0" borderId="0" xfId="1" applyNumberFormat="1" applyFont="1" applyFill="1" applyBorder="1"/>
    <xf numFmtId="164" fontId="27" fillId="0" borderId="0" xfId="1" applyNumberFormat="1" applyFont="1" applyFill="1" applyBorder="1" applyAlignment="1">
      <alignment horizontal="right"/>
    </xf>
    <xf numFmtId="0" fontId="24" fillId="0" borderId="0" xfId="0" applyFont="1" applyFill="1"/>
    <xf numFmtId="0" fontId="25" fillId="0" borderId="0" xfId="0" applyFont="1" applyFill="1"/>
    <xf numFmtId="0" fontId="26" fillId="0" borderId="0" xfId="0" applyFont="1" applyFill="1"/>
    <xf numFmtId="0" fontId="23" fillId="0" borderId="0" xfId="4" applyFont="1" applyFill="1" applyBorder="1" applyAlignment="1"/>
    <xf numFmtId="0" fontId="23" fillId="0" borderId="0" xfId="4" applyFont="1" applyFill="1" applyBorder="1" applyAlignment="1">
      <alignment horizontal="center"/>
    </xf>
    <xf numFmtId="0" fontId="23" fillId="0" borderId="0" xfId="4" applyFont="1" applyFill="1" applyBorder="1" applyAlignment="1">
      <alignment horizontal="left" vertical="top"/>
    </xf>
    <xf numFmtId="173" fontId="23" fillId="0" borderId="0" xfId="4" applyNumberFormat="1" applyFont="1" applyFill="1" applyBorder="1" applyAlignment="1">
      <alignment horizontal="right" vertical="top"/>
    </xf>
    <xf numFmtId="174" fontId="23" fillId="0" borderId="0" xfId="4" applyNumberFormat="1" applyFont="1" applyFill="1" applyBorder="1" applyAlignment="1">
      <alignment horizontal="right" vertical="top"/>
    </xf>
    <xf numFmtId="0" fontId="23" fillId="0" borderId="0" xfId="4" applyFont="1" applyFill="1" applyBorder="1" applyAlignment="1">
      <alignment vertical="top"/>
    </xf>
    <xf numFmtId="0" fontId="3" fillId="0" borderId="0" xfId="0" applyFont="1" applyFill="1" applyAlignment="1">
      <alignment horizontal="centerContinuous"/>
    </xf>
    <xf numFmtId="0" fontId="27" fillId="0" borderId="0" xfId="0" applyFont="1" applyFill="1" applyAlignment="1">
      <alignment horizontal="right"/>
    </xf>
    <xf numFmtId="0" fontId="22" fillId="0" borderId="0" xfId="4" applyFont="1" applyFill="1" applyBorder="1" applyAlignment="1">
      <alignment vertical="center"/>
    </xf>
    <xf numFmtId="0" fontId="21" fillId="0" borderId="0" xfId="4" applyFill="1" applyBorder="1" applyAlignment="1"/>
    <xf numFmtId="164" fontId="3" fillId="0" borderId="0" xfId="0" applyNumberFormat="1" applyFont="1" applyFill="1"/>
    <xf numFmtId="0" fontId="2" fillId="2" borderId="0" xfId="0" applyFont="1" applyFill="1" applyAlignment="1"/>
    <xf numFmtId="0" fontId="2" fillId="2" borderId="1" xfId="0" applyFont="1" applyFill="1" applyBorder="1"/>
    <xf numFmtId="0" fontId="2" fillId="2" borderId="3" xfId="0" applyFont="1" applyFill="1" applyBorder="1"/>
    <xf numFmtId="0" fontId="2" fillId="2" borderId="2" xfId="0" applyFont="1" applyFill="1" applyBorder="1" applyAlignment="1">
      <alignment horizontal="right"/>
    </xf>
    <xf numFmtId="0" fontId="3" fillId="2" borderId="1" xfId="0" applyFont="1" applyFill="1" applyBorder="1"/>
    <xf numFmtId="165" fontId="2" fillId="2" borderId="0" xfId="1" applyNumberFormat="1" applyFont="1" applyFill="1" applyBorder="1"/>
    <xf numFmtId="165" fontId="5" fillId="2" borderId="0" xfId="1" applyNumberFormat="1" applyFont="1" applyFill="1" applyBorder="1"/>
    <xf numFmtId="0" fontId="3" fillId="2" borderId="3" xfId="0" applyFont="1" applyFill="1" applyBorder="1" applyAlignment="1">
      <alignment wrapText="1"/>
    </xf>
    <xf numFmtId="164" fontId="3" fillId="2" borderId="3" xfId="1" applyNumberFormat="1" applyFont="1" applyFill="1" applyBorder="1"/>
    <xf numFmtId="165" fontId="3" fillId="2" borderId="3" xfId="1" applyNumberFormat="1" applyFont="1" applyFill="1" applyBorder="1"/>
    <xf numFmtId="0" fontId="5" fillId="2" borderId="1" xfId="0" applyFont="1" applyFill="1" applyBorder="1"/>
    <xf numFmtId="165" fontId="5" fillId="2" borderId="3" xfId="1" applyNumberFormat="1" applyFont="1" applyFill="1" applyBorder="1"/>
    <xf numFmtId="0" fontId="2" fillId="2" borderId="2" xfId="0" applyFont="1" applyFill="1" applyBorder="1"/>
    <xf numFmtId="164" fontId="5" fillId="2" borderId="3" xfId="1" applyNumberFormat="1" applyFont="1" applyFill="1" applyBorder="1"/>
    <xf numFmtId="0" fontId="2" fillId="2" borderId="0" xfId="0" applyFont="1" applyFill="1" applyAlignment="1">
      <alignment horizontal="left"/>
    </xf>
    <xf numFmtId="0" fontId="2" fillId="2" borderId="1" xfId="0" applyFont="1" applyFill="1" applyBorder="1" applyAlignment="1">
      <alignment horizontal="right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26" fillId="2" borderId="0" xfId="0" applyFont="1" applyFill="1"/>
    <xf numFmtId="0" fontId="27" fillId="2" borderId="0" xfId="0" applyFont="1" applyFill="1" applyBorder="1" applyAlignment="1">
      <alignment horizontal="right"/>
    </xf>
    <xf numFmtId="164" fontId="26" fillId="2" borderId="0" xfId="1" applyNumberFormat="1" applyFont="1" applyFill="1" applyBorder="1"/>
    <xf numFmtId="165" fontId="26" fillId="2" borderId="0" xfId="1" applyNumberFormat="1" applyFont="1" applyFill="1" applyBorder="1"/>
    <xf numFmtId="165" fontId="26" fillId="2" borderId="0" xfId="1" applyNumberFormat="1" applyFont="1" applyFill="1" applyBorder="1" applyAlignment="1">
      <alignment horizontal="center"/>
    </xf>
    <xf numFmtId="165" fontId="26" fillId="2" borderId="0" xfId="1" applyNumberFormat="1" applyFont="1" applyFill="1" applyBorder="1" applyAlignment="1"/>
    <xf numFmtId="165" fontId="26" fillId="2" borderId="0" xfId="0" applyNumberFormat="1" applyFont="1" applyFill="1" applyBorder="1"/>
    <xf numFmtId="168" fontId="5" fillId="2" borderId="0" xfId="0" applyNumberFormat="1" applyFont="1" applyFill="1" applyBorder="1" applyAlignment="1">
      <alignment horizontal="right"/>
    </xf>
    <xf numFmtId="168" fontId="5" fillId="2" borderId="0" xfId="0" applyNumberFormat="1" applyFont="1" applyFill="1" applyBorder="1"/>
    <xf numFmtId="165" fontId="5" fillId="2" borderId="0" xfId="0" applyNumberFormat="1" applyFont="1" applyFill="1" applyBorder="1" applyAlignment="1">
      <alignment horizontal="right"/>
    </xf>
    <xf numFmtId="164" fontId="5" fillId="2" borderId="0" xfId="0" applyNumberFormat="1" applyFont="1" applyFill="1"/>
    <xf numFmtId="0" fontId="2" fillId="2" borderId="0" xfId="0" applyFont="1" applyFill="1" applyBorder="1" applyAlignment="1">
      <alignment horizontal="left"/>
    </xf>
    <xf numFmtId="169" fontId="5" fillId="2" borderId="0" xfId="0" applyNumberFormat="1" applyFont="1" applyFill="1" applyBorder="1"/>
    <xf numFmtId="0" fontId="4" fillId="2" borderId="0" xfId="0" applyFont="1" applyFill="1" applyBorder="1" applyAlignment="1">
      <alignment horizontal="right"/>
    </xf>
    <xf numFmtId="165" fontId="5" fillId="2" borderId="0" xfId="0" applyNumberFormat="1" applyFont="1" applyFill="1" applyBorder="1"/>
    <xf numFmtId="0" fontId="4" fillId="2" borderId="0" xfId="0" applyFont="1" applyFill="1" applyBorder="1"/>
    <xf numFmtId="3" fontId="5" fillId="2" borderId="0" xfId="0" applyNumberFormat="1" applyFont="1" applyFill="1" applyBorder="1" applyAlignment="1">
      <alignment horizontal="right"/>
    </xf>
    <xf numFmtId="0" fontId="6" fillId="2" borderId="0" xfId="0" applyFont="1" applyFill="1" applyAlignment="1">
      <alignment horizontal="right"/>
    </xf>
    <xf numFmtId="0" fontId="20" fillId="2" borderId="0" xfId="0" applyFont="1" applyFill="1"/>
    <xf numFmtId="165" fontId="5" fillId="2" borderId="3" xfId="0" applyNumberFormat="1" applyFont="1" applyFill="1" applyBorder="1"/>
    <xf numFmtId="0" fontId="2" fillId="2" borderId="1" xfId="0" applyFont="1" applyFill="1" applyBorder="1" applyAlignment="1">
      <alignment horizontal="right"/>
    </xf>
    <xf numFmtId="164" fontId="3" fillId="2" borderId="1" xfId="1" applyNumberFormat="1" applyFont="1" applyFill="1" applyBorder="1"/>
    <xf numFmtId="165" fontId="3" fillId="2" borderId="1" xfId="1" applyNumberFormat="1" applyFont="1" applyFill="1" applyBorder="1"/>
    <xf numFmtId="164" fontId="3" fillId="2" borderId="1" xfId="1" applyNumberFormat="1" applyFont="1" applyFill="1" applyBorder="1" applyAlignment="1">
      <alignment horizontal="center"/>
    </xf>
    <xf numFmtId="164" fontId="5" fillId="2" borderId="1" xfId="0" applyNumberFormat="1" applyFont="1" applyFill="1" applyBorder="1"/>
    <xf numFmtId="164" fontId="3" fillId="2" borderId="1" xfId="1" applyNumberFormat="1" applyFont="1" applyFill="1" applyBorder="1" applyAlignment="1"/>
    <xf numFmtId="0" fontId="2" fillId="2" borderId="0" xfId="0" applyFont="1" applyFill="1"/>
    <xf numFmtId="3" fontId="3" fillId="2" borderId="0" xfId="0" applyNumberFormat="1" applyFont="1" applyFill="1" applyBorder="1" applyAlignment="1">
      <alignment horizontal="right"/>
    </xf>
    <xf numFmtId="0" fontId="7" fillId="2" borderId="0" xfId="0" applyFont="1" applyFill="1" applyAlignment="1" applyProtection="1">
      <alignment horizontal="right"/>
      <protection locked="0"/>
    </xf>
    <xf numFmtId="0" fontId="4" fillId="2" borderId="0" xfId="0" applyFont="1" applyFill="1" applyAlignment="1" applyProtection="1">
      <alignment horizontal="center"/>
      <protection locked="0"/>
    </xf>
    <xf numFmtId="0" fontId="5" fillId="2" borderId="0" xfId="0" applyFont="1" applyFill="1" applyAlignment="1"/>
    <xf numFmtId="0" fontId="2" fillId="2" borderId="0" xfId="0" applyFont="1" applyFill="1" applyBorder="1" applyAlignment="1">
      <alignment horizontal="right" vertical="center" wrapText="1"/>
    </xf>
    <xf numFmtId="0" fontId="2" fillId="2" borderId="0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right" vertical="center" wrapText="1"/>
    </xf>
    <xf numFmtId="164" fontId="3" fillId="2" borderId="0" xfId="1" applyNumberFormat="1" applyFont="1" applyFill="1" applyBorder="1" applyAlignment="1">
      <alignment horizontal="left"/>
    </xf>
    <xf numFmtId="164" fontId="3" fillId="2" borderId="0" xfId="1" applyNumberFormat="1" applyFont="1" applyFill="1" applyBorder="1" applyAlignment="1"/>
    <xf numFmtId="164" fontId="3" fillId="2" borderId="0" xfId="1" applyNumberFormat="1" applyFont="1" applyFill="1" applyBorder="1" applyAlignment="1">
      <alignment horizontal="center"/>
    </xf>
    <xf numFmtId="165" fontId="3" fillId="2" borderId="0" xfId="1" applyNumberFormat="1" applyFont="1" applyFill="1" applyBorder="1" applyAlignment="1">
      <alignment horizontal="center"/>
    </xf>
    <xf numFmtId="165" fontId="3" fillId="2" borderId="0" xfId="1" applyNumberFormat="1" applyFont="1" applyFill="1" applyBorder="1" applyAlignment="1"/>
    <xf numFmtId="0" fontId="6" fillId="2" borderId="0" xfId="0" applyFont="1" applyFill="1" applyBorder="1" applyAlignment="1">
      <alignment horizontal="right"/>
    </xf>
    <xf numFmtId="0" fontId="20" fillId="2" borderId="0" xfId="0" applyFont="1" applyFill="1" applyBorder="1"/>
    <xf numFmtId="0" fontId="6" fillId="2" borderId="3" xfId="0" applyFont="1" applyFill="1" applyBorder="1" applyAlignment="1">
      <alignment horizontal="right"/>
    </xf>
    <xf numFmtId="169" fontId="5" fillId="2" borderId="3" xfId="0" applyNumberFormat="1" applyFont="1" applyFill="1" applyBorder="1"/>
    <xf numFmtId="3" fontId="5" fillId="2" borderId="3" xfId="0" applyNumberFormat="1" applyFont="1" applyFill="1" applyBorder="1" applyAlignment="1">
      <alignment horizontal="right"/>
    </xf>
    <xf numFmtId="168" fontId="5" fillId="2" borderId="3" xfId="0" applyNumberFormat="1" applyFont="1" applyFill="1" applyBorder="1"/>
    <xf numFmtId="168" fontId="5" fillId="2" borderId="3" xfId="0" applyNumberFormat="1" applyFont="1" applyFill="1" applyBorder="1" applyAlignment="1">
      <alignment horizontal="right"/>
    </xf>
    <xf numFmtId="0" fontId="2" fillId="2" borderId="3" xfId="0" applyFont="1" applyFill="1" applyBorder="1" applyAlignment="1">
      <alignment horizontal="center" wrapText="1"/>
    </xf>
    <xf numFmtId="0" fontId="3" fillId="2" borderId="0" xfId="0" applyFont="1" applyFill="1" applyAlignment="1">
      <alignment horizontal="left"/>
    </xf>
    <xf numFmtId="0" fontId="3" fillId="2" borderId="0" xfId="0" applyFont="1" applyFill="1" applyAlignment="1">
      <alignment horizontal="center"/>
    </xf>
    <xf numFmtId="0" fontId="6" fillId="2" borderId="0" xfId="0" applyFont="1" applyFill="1" applyAlignment="1">
      <alignment horizontal="left"/>
    </xf>
    <xf numFmtId="37" fontId="6" fillId="2" borderId="0" xfId="3" applyNumberFormat="1" applyFont="1" applyFill="1" applyAlignment="1">
      <alignment horizontal="right"/>
    </xf>
    <xf numFmtId="37" fontId="6" fillId="2" borderId="0" xfId="1" applyNumberFormat="1" applyFont="1" applyFill="1" applyAlignment="1">
      <alignment horizontal="right"/>
    </xf>
    <xf numFmtId="169" fontId="6" fillId="2" borderId="0" xfId="3" applyNumberFormat="1" applyFont="1" applyFill="1" applyAlignment="1">
      <alignment horizontal="right"/>
    </xf>
    <xf numFmtId="37" fontId="3" fillId="2" borderId="0" xfId="3" applyNumberFormat="1" applyFont="1" applyFill="1" applyAlignment="1">
      <alignment horizontal="right"/>
    </xf>
    <xf numFmtId="0" fontId="3" fillId="2" borderId="0" xfId="1" applyNumberFormat="1" applyFont="1" applyFill="1" applyAlignment="1">
      <alignment horizontal="right"/>
    </xf>
    <xf numFmtId="169" fontId="3" fillId="2" borderId="0" xfId="3" applyNumberFormat="1" applyFont="1" applyFill="1" applyAlignment="1">
      <alignment horizontal="right"/>
    </xf>
    <xf numFmtId="164" fontId="3" fillId="2" borderId="0" xfId="3" applyNumberFormat="1" applyFont="1" applyFill="1" applyAlignment="1">
      <alignment horizontal="right"/>
    </xf>
    <xf numFmtId="164" fontId="3" fillId="2" borderId="0" xfId="1" applyNumberFormat="1" applyFont="1" applyFill="1" applyAlignment="1">
      <alignment horizontal="right"/>
    </xf>
    <xf numFmtId="169" fontId="5" fillId="2" borderId="0" xfId="3" applyNumberFormat="1" applyFont="1" applyFill="1" applyAlignment="1">
      <alignment horizontal="right"/>
    </xf>
    <xf numFmtId="0" fontId="3" fillId="2" borderId="0" xfId="0" applyFont="1" applyFill="1" applyBorder="1" applyAlignment="1">
      <alignment horizontal="left"/>
    </xf>
    <xf numFmtId="37" fontId="3" fillId="2" borderId="0" xfId="3" applyNumberFormat="1" applyFont="1" applyFill="1" applyBorder="1" applyAlignment="1">
      <alignment horizontal="right"/>
    </xf>
    <xf numFmtId="0" fontId="3" fillId="2" borderId="0" xfId="1" applyNumberFormat="1" applyFont="1" applyFill="1" applyBorder="1" applyAlignment="1">
      <alignment horizontal="right"/>
    </xf>
    <xf numFmtId="169" fontId="6" fillId="2" borderId="0" xfId="3" applyNumberFormat="1" applyFont="1" applyFill="1" applyBorder="1" applyAlignment="1">
      <alignment horizontal="right"/>
    </xf>
    <xf numFmtId="0" fontId="6" fillId="2" borderId="3" xfId="0" applyFont="1" applyFill="1" applyBorder="1" applyAlignment="1">
      <alignment horizontal="left"/>
    </xf>
    <xf numFmtId="37" fontId="6" fillId="2" borderId="3" xfId="3" applyNumberFormat="1" applyFont="1" applyFill="1" applyBorder="1" applyAlignment="1">
      <alignment horizontal="right"/>
    </xf>
    <xf numFmtId="164" fontId="6" fillId="2" borderId="3" xfId="1" applyNumberFormat="1" applyFont="1" applyFill="1" applyBorder="1" applyAlignment="1">
      <alignment horizontal="right"/>
    </xf>
    <xf numFmtId="169" fontId="6" fillId="2" borderId="3" xfId="3" applyNumberFormat="1" applyFont="1" applyFill="1" applyBorder="1" applyAlignment="1">
      <alignment horizontal="right"/>
    </xf>
    <xf numFmtId="37" fontId="3" fillId="2" borderId="0" xfId="1" applyNumberFormat="1" applyFont="1" applyFill="1" applyAlignment="1">
      <alignment horizontal="right"/>
    </xf>
    <xf numFmtId="0" fontId="3" fillId="2" borderId="3" xfId="0" applyFont="1" applyFill="1" applyBorder="1" applyAlignment="1">
      <alignment horizontal="left"/>
    </xf>
    <xf numFmtId="164" fontId="3" fillId="2" borderId="3" xfId="1" applyNumberFormat="1" applyFont="1" applyFill="1" applyBorder="1" applyAlignment="1">
      <alignment horizontal="right"/>
    </xf>
    <xf numFmtId="37" fontId="3" fillId="2" borderId="3" xfId="1" applyNumberFormat="1" applyFont="1" applyFill="1" applyBorder="1" applyAlignment="1">
      <alignment horizontal="right"/>
    </xf>
    <xf numFmtId="169" fontId="5" fillId="2" borderId="3" xfId="3" applyNumberFormat="1" applyFont="1" applyFill="1" applyBorder="1" applyAlignment="1">
      <alignment horizontal="right"/>
    </xf>
    <xf numFmtId="0" fontId="23" fillId="2" borderId="0" xfId="4" applyFont="1" applyFill="1" applyBorder="1" applyAlignment="1"/>
    <xf numFmtId="0" fontId="23" fillId="2" borderId="0" xfId="4" applyFont="1" applyFill="1" applyBorder="1" applyAlignment="1">
      <alignment horizontal="center"/>
    </xf>
    <xf numFmtId="0" fontId="22" fillId="2" borderId="0" xfId="4" applyFont="1" applyFill="1" applyBorder="1" applyAlignment="1">
      <alignment vertical="center"/>
    </xf>
    <xf numFmtId="0" fontId="21" fillId="2" borderId="0" xfId="4" applyFill="1" applyBorder="1" applyAlignment="1"/>
    <xf numFmtId="0" fontId="23" fillId="2" borderId="0" xfId="4" applyFont="1" applyFill="1" applyBorder="1" applyAlignment="1">
      <alignment vertical="top"/>
    </xf>
    <xf numFmtId="0" fontId="23" fillId="2" borderId="0" xfId="4" applyFont="1" applyFill="1" applyBorder="1" applyAlignment="1">
      <alignment horizontal="left" vertical="top"/>
    </xf>
    <xf numFmtId="173" fontId="23" fillId="2" borderId="0" xfId="4" applyNumberFormat="1" applyFont="1" applyFill="1" applyBorder="1" applyAlignment="1">
      <alignment horizontal="right" vertical="top"/>
    </xf>
    <xf numFmtId="174" fontId="23" fillId="2" borderId="0" xfId="4" applyNumberFormat="1" applyFont="1" applyFill="1" applyBorder="1" applyAlignment="1">
      <alignment horizontal="right" vertical="top"/>
    </xf>
    <xf numFmtId="0" fontId="2" fillId="2" borderId="3" xfId="0" applyFont="1" applyFill="1" applyBorder="1" applyAlignment="1">
      <alignment horizontal="center"/>
    </xf>
    <xf numFmtId="164" fontId="6" fillId="2" borderId="0" xfId="1" applyNumberFormat="1" applyFont="1" applyFill="1" applyAlignment="1">
      <alignment horizontal="right"/>
    </xf>
    <xf numFmtId="164" fontId="3" fillId="2" borderId="0" xfId="1" applyNumberFormat="1" applyFont="1" applyFill="1"/>
    <xf numFmtId="0" fontId="3" fillId="2" borderId="0" xfId="0" applyFont="1" applyFill="1" applyAlignment="1">
      <alignment horizontal="right"/>
    </xf>
    <xf numFmtId="169" fontId="5" fillId="2" borderId="0" xfId="3" applyNumberFormat="1" applyFont="1" applyFill="1" applyBorder="1" applyAlignment="1">
      <alignment horizontal="right"/>
    </xf>
    <xf numFmtId="37" fontId="3" fillId="2" borderId="3" xfId="3" applyNumberFormat="1" applyFont="1" applyFill="1" applyBorder="1" applyAlignment="1">
      <alignment horizontal="right"/>
    </xf>
    <xf numFmtId="0" fontId="29" fillId="0" borderId="0" xfId="0" applyFont="1" applyFill="1"/>
    <xf numFmtId="0" fontId="28" fillId="0" borderId="0" xfId="0" applyFont="1" applyFill="1"/>
    <xf numFmtId="171" fontId="3" fillId="2" borderId="0" xfId="2" applyNumberFormat="1" applyFill="1" applyBorder="1" applyAlignment="1">
      <alignment horizontal="center"/>
    </xf>
    <xf numFmtId="0" fontId="2" fillId="2" borderId="2" xfId="0" applyFont="1" applyFill="1" applyBorder="1" applyAlignment="1">
      <alignment horizontal="center"/>
    </xf>
    <xf numFmtId="0" fontId="2" fillId="2" borderId="1" xfId="0" applyFont="1" applyFill="1" applyBorder="1" applyAlignment="1">
      <alignment horizontal="center"/>
    </xf>
    <xf numFmtId="0" fontId="2" fillId="2" borderId="0" xfId="0" applyFont="1" applyFill="1" applyAlignment="1">
      <alignment horizontal="center"/>
    </xf>
    <xf numFmtId="0" fontId="6" fillId="2" borderId="0" xfId="0" applyFont="1" applyFill="1" applyBorder="1" applyAlignment="1">
      <alignment horizontal="left" vertical="center"/>
    </xf>
    <xf numFmtId="0" fontId="6" fillId="2" borderId="3" xfId="0" applyFont="1" applyFill="1" applyBorder="1" applyAlignment="1">
      <alignment horizontal="left" vertical="center"/>
    </xf>
    <xf numFmtId="0" fontId="6" fillId="2" borderId="3" xfId="0" applyFont="1" applyFill="1" applyBorder="1" applyAlignment="1">
      <alignment horizontal="center" wrapText="1"/>
    </xf>
    <xf numFmtId="0" fontId="5" fillId="2" borderId="0" xfId="0" applyFont="1" applyFill="1" applyAlignment="1">
      <alignment horizontal="center"/>
    </xf>
    <xf numFmtId="0" fontId="2" fillId="2" borderId="1" xfId="0" applyFont="1" applyFill="1" applyBorder="1" applyAlignment="1">
      <alignment horizontal="center" vertical="center" wrapText="1"/>
    </xf>
    <xf numFmtId="0" fontId="2" fillId="0" borderId="0" xfId="0" applyFont="1" applyFill="1" applyAlignment="1">
      <alignment horizontal="center"/>
    </xf>
    <xf numFmtId="0" fontId="5" fillId="0" borderId="0" xfId="0" applyFont="1" applyFill="1" applyAlignment="1">
      <alignment horizontal="center"/>
    </xf>
    <xf numFmtId="0" fontId="15" fillId="0" borderId="0" xfId="0" applyFont="1" applyFill="1" applyBorder="1" applyAlignment="1">
      <alignment horizontal="center" vertical="top" wrapText="1"/>
    </xf>
    <xf numFmtId="0" fontId="19" fillId="0" borderId="0" xfId="0" applyFont="1" applyFill="1" applyAlignment="1">
      <alignment horizontal="left" wrapText="1"/>
    </xf>
    <xf numFmtId="0" fontId="6" fillId="0" borderId="12" xfId="0" applyFont="1" applyFill="1" applyBorder="1" applyAlignment="1">
      <alignment horizontal="center"/>
    </xf>
    <xf numFmtId="0" fontId="6" fillId="0" borderId="1" xfId="0" applyFont="1" applyFill="1" applyBorder="1" applyAlignment="1">
      <alignment horizontal="center"/>
    </xf>
    <xf numFmtId="0" fontId="6" fillId="0" borderId="8" xfId="0" applyFont="1" applyFill="1" applyBorder="1" applyAlignment="1">
      <alignment horizontal="center"/>
    </xf>
    <xf numFmtId="0" fontId="15" fillId="0" borderId="12" xfId="0" applyFont="1" applyFill="1" applyBorder="1" applyAlignment="1">
      <alignment horizontal="center"/>
    </xf>
    <xf numFmtId="0" fontId="15" fillId="0" borderId="1" xfId="0" applyFont="1" applyFill="1" applyBorder="1" applyAlignment="1">
      <alignment horizontal="center"/>
    </xf>
    <xf numFmtId="0" fontId="15" fillId="0" borderId="8" xfId="0" applyFont="1" applyFill="1" applyBorder="1" applyAlignment="1">
      <alignment horizontal="center"/>
    </xf>
    <xf numFmtId="0" fontId="6" fillId="0" borderId="0" xfId="0" applyFont="1" applyFill="1" applyBorder="1" applyAlignment="1">
      <alignment horizontal="center" wrapText="1"/>
    </xf>
    <xf numFmtId="0" fontId="6" fillId="0" borderId="3" xfId="0" applyFont="1" applyFill="1" applyBorder="1" applyAlignment="1">
      <alignment horizontal="center" wrapText="1"/>
    </xf>
    <xf numFmtId="0" fontId="6" fillId="0" borderId="1" xfId="0" applyFont="1" applyFill="1" applyBorder="1" applyAlignment="1">
      <alignment horizontal="center" vertical="top"/>
    </xf>
    <xf numFmtId="0" fontId="6" fillId="0" borderId="3" xfId="0" applyFont="1" applyFill="1" applyBorder="1" applyAlignment="1">
      <alignment horizontal="center" vertical="top"/>
    </xf>
    <xf numFmtId="0" fontId="6" fillId="0" borderId="0" xfId="0" applyFont="1" applyFill="1" applyAlignment="1">
      <alignment horizontal="center"/>
    </xf>
    <xf numFmtId="0" fontId="13" fillId="0" borderId="0" xfId="0" applyFont="1" applyAlignment="1">
      <alignment horizontal="center"/>
    </xf>
    <xf numFmtId="0" fontId="2" fillId="2" borderId="0" xfId="0" applyFont="1" applyFill="1" applyBorder="1" applyAlignment="1">
      <alignment horizontal="center"/>
    </xf>
    <xf numFmtId="0" fontId="2" fillId="0" borderId="0" xfId="0" applyFont="1" applyFill="1" applyAlignment="1">
      <alignment horizontal="center" wrapText="1"/>
    </xf>
    <xf numFmtId="0" fontId="2" fillId="0" borderId="3" xfId="0" applyFont="1" applyFill="1" applyBorder="1" applyAlignment="1">
      <alignment horizontal="center" wrapText="1"/>
    </xf>
    <xf numFmtId="0" fontId="2" fillId="0" borderId="0" xfId="0" applyFont="1" applyFill="1" applyBorder="1" applyAlignment="1">
      <alignment horizontal="center"/>
    </xf>
    <xf numFmtId="0" fontId="6" fillId="0" borderId="0" xfId="0" applyFont="1" applyFill="1" applyBorder="1" applyAlignment="1">
      <alignment horizontal="center" vertical="top" wrapText="1"/>
    </xf>
    <xf numFmtId="0" fontId="6" fillId="0" borderId="0" xfId="0" applyFont="1" applyFill="1" applyBorder="1" applyAlignment="1">
      <alignment horizontal="center"/>
    </xf>
    <xf numFmtId="0" fontId="2" fillId="0" borderId="1" xfId="0" applyFont="1" applyFill="1" applyBorder="1" applyAlignment="1">
      <alignment horizontal="center" vertical="top"/>
    </xf>
    <xf numFmtId="0" fontId="2" fillId="0" borderId="3" xfId="0" applyFont="1" applyFill="1" applyBorder="1" applyAlignment="1">
      <alignment horizontal="center" vertical="top"/>
    </xf>
    <xf numFmtId="0" fontId="2" fillId="0" borderId="2" xfId="1" applyNumberFormat="1" applyFont="1" applyFill="1" applyBorder="1" applyAlignment="1">
      <alignment horizontal="center"/>
    </xf>
    <xf numFmtId="0" fontId="2" fillId="0" borderId="2" xfId="0" applyFont="1" applyFill="1" applyBorder="1" applyAlignment="1">
      <alignment horizontal="center"/>
    </xf>
    <xf numFmtId="0" fontId="13" fillId="0" borderId="0" xfId="0" applyFont="1" applyFill="1" applyAlignment="1">
      <alignment horizontal="left"/>
    </xf>
    <xf numFmtId="0" fontId="3" fillId="2" borderId="0" xfId="0" applyFont="1" applyFill="1" applyAlignment="1">
      <alignment horizontal="left" vertical="top" wrapText="1"/>
    </xf>
    <xf numFmtId="0" fontId="3" fillId="2" borderId="1" xfId="0" applyFont="1" applyFill="1" applyBorder="1" applyAlignment="1">
      <alignment horizontal="left"/>
    </xf>
    <xf numFmtId="0" fontId="3" fillId="2" borderId="3" xfId="0" applyFont="1" applyFill="1" applyBorder="1" applyAlignment="1">
      <alignment horizontal="left"/>
    </xf>
    <xf numFmtId="0" fontId="3" fillId="0" borderId="0" xfId="0" applyFont="1" applyFill="1" applyAlignment="1">
      <alignment horizontal="left" vertical="top" wrapText="1"/>
    </xf>
    <xf numFmtId="0" fontId="25" fillId="0" borderId="0" xfId="0" applyFont="1"/>
    <xf numFmtId="0" fontId="2" fillId="2" borderId="1" xfId="0" applyFont="1" applyFill="1" applyBorder="1" applyAlignment="1">
      <alignment vertical="center"/>
    </xf>
    <xf numFmtId="0" fontId="5" fillId="2" borderId="1" xfId="0" applyFont="1" applyFill="1" applyBorder="1" applyAlignment="1">
      <alignment vertical="center"/>
    </xf>
    <xf numFmtId="0" fontId="2" fillId="2" borderId="1" xfId="0" applyFont="1" applyFill="1" applyBorder="1" applyAlignment="1">
      <alignment horizontal="right" vertical="center"/>
    </xf>
    <xf numFmtId="0" fontId="2" fillId="2" borderId="8" xfId="0" applyFont="1" applyFill="1" applyBorder="1" applyAlignment="1">
      <alignment horizontal="right" vertical="center"/>
    </xf>
    <xf numFmtId="0" fontId="2" fillId="2" borderId="13" xfId="0" applyFont="1" applyFill="1" applyBorder="1" applyAlignment="1">
      <alignment horizontal="center" vertical="center" wrapText="1"/>
    </xf>
    <xf numFmtId="0" fontId="2" fillId="2" borderId="14" xfId="0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 wrapText="1"/>
    </xf>
    <xf numFmtId="0" fontId="5" fillId="2" borderId="3" xfId="0" applyFont="1" applyFill="1" applyBorder="1" applyAlignment="1">
      <alignment vertical="center"/>
    </xf>
    <xf numFmtId="0" fontId="5" fillId="2" borderId="3" xfId="0" applyFont="1" applyFill="1" applyBorder="1" applyAlignment="1">
      <alignment horizontal="right" vertical="center"/>
    </xf>
    <xf numFmtId="0" fontId="5" fillId="2" borderId="10" xfId="0" applyFont="1" applyFill="1" applyBorder="1" applyAlignment="1">
      <alignment horizontal="right" vertical="center"/>
    </xf>
    <xf numFmtId="43" fontId="2" fillId="2" borderId="9" xfId="1" quotePrefix="1" applyFont="1" applyFill="1" applyBorder="1" applyAlignment="1">
      <alignment horizontal="left" vertical="center" wrapText="1" indent="1"/>
    </xf>
    <xf numFmtId="43" fontId="2" fillId="2" borderId="3" xfId="1" quotePrefix="1" applyFont="1" applyFill="1" applyBorder="1" applyAlignment="1">
      <alignment horizontal="left" vertical="center" wrapText="1" indent="1"/>
    </xf>
    <xf numFmtId="0" fontId="5" fillId="2" borderId="7" xfId="0" applyFont="1" applyFill="1" applyBorder="1"/>
    <xf numFmtId="0" fontId="5" fillId="2" borderId="4" xfId="0" applyFont="1" applyFill="1" applyBorder="1"/>
    <xf numFmtId="165" fontId="5" fillId="2" borderId="7" xfId="1" applyNumberFormat="1" applyFont="1" applyFill="1" applyBorder="1"/>
    <xf numFmtId="165" fontId="5" fillId="2" borderId="4" xfId="1" applyNumberFormat="1" applyFont="1" applyFill="1" applyBorder="1"/>
    <xf numFmtId="0" fontId="5" fillId="2" borderId="9" xfId="0" applyFont="1" applyFill="1" applyBorder="1"/>
    <xf numFmtId="0" fontId="5" fillId="2" borderId="5" xfId="0" applyFont="1" applyFill="1" applyBorder="1"/>
    <xf numFmtId="0" fontId="5" fillId="2" borderId="0" xfId="0" applyFont="1" applyFill="1" applyAlignment="1">
      <alignment horizontal="right"/>
    </xf>
  </cellXfs>
  <cellStyles count="13">
    <cellStyle name="Comma" xfId="1" builtinId="3"/>
    <cellStyle name="Comma 2" xfId="3"/>
    <cellStyle name="Comma 2 2" xfId="7"/>
    <cellStyle name="Comma 3" xfId="6"/>
    <cellStyle name="Comma 3 2" xfId="9"/>
    <cellStyle name="Normal" xfId="0" builtinId="0"/>
    <cellStyle name="Normal 2" xfId="2"/>
    <cellStyle name="Normal 2 2" xfId="8"/>
    <cellStyle name="Normal 3" xfId="5"/>
    <cellStyle name="Normal 3 2" xfId="10"/>
    <cellStyle name="Normal 4" xfId="11"/>
    <cellStyle name="Normal 5" xfId="12"/>
    <cellStyle name="Normal_1.13" xfId="4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r>
              <a:rPr lang="en-US" sz="1000">
                <a:latin typeface="Arial" pitchFamily="34" charset="0"/>
                <a:cs typeface="Arial" pitchFamily="34" charset="0"/>
              </a:rPr>
              <a:t>Chart 1.01 Households by District, 2019</a:t>
            </a:r>
          </a:p>
        </c:rich>
      </c:tx>
      <c:layout>
        <c:manualLayout>
          <c:xMode val="edge"/>
          <c:yMode val="edge"/>
          <c:x val="0.22602430506354393"/>
          <c:y val="2.624863589766201E-2"/>
        </c:manualLayout>
      </c:layout>
      <c:overlay val="0"/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3695878924225385"/>
          <c:y val="0.2350794764515822"/>
          <c:w val="0.75205644748951872"/>
          <c:h val="0.62885094808693476"/>
        </c:manualLayout>
      </c:layout>
      <c:pie3DChart>
        <c:varyColors val="1"/>
        <c:ser>
          <c:idx val="0"/>
          <c:order val="0"/>
          <c:dLbls>
            <c:dLbl>
              <c:idx val="0"/>
              <c:layout>
                <c:manualLayout>
                  <c:x val="1.1174103237095372E-2"/>
                  <c:y val="-0.20302821522309711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George Town
53.6%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7045931758530208E-2"/>
                  <c:y val="-5.1365193934091606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
West Bay
19.5%</a:t>
                    </a:r>
                  </a:p>
                </c:rich>
              </c:tx>
              <c:showLegendKey val="0"/>
              <c:showVal val="0"/>
              <c:showCatName val="1"/>
              <c:showSerName val="1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3.9409230096237972E-2"/>
                  <c:y val="3.2861256926217587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Bodden Town
17.7%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4.3052930883639602E-2"/>
                  <c:y val="-2.8530183727034138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North Side
2.6%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5.6275147424753688E-2"/>
                  <c:y val="-1.4367263498003342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East End
2.4%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.1656697003783619"/>
                  <c:y val="-2.0867599883347913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Sister Islands 
4.2%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'1.15'!$Q$29:$Q$34</c:f>
              <c:strCache>
                <c:ptCount val="6"/>
                <c:pt idx="0">
                  <c:v>George Town</c:v>
                </c:pt>
                <c:pt idx="1">
                  <c:v>West Bay</c:v>
                </c:pt>
                <c:pt idx="2">
                  <c:v>Bodden Town</c:v>
                </c:pt>
                <c:pt idx="3">
                  <c:v>North Side</c:v>
                </c:pt>
                <c:pt idx="4">
                  <c:v>East End</c:v>
                </c:pt>
                <c:pt idx="5">
                  <c:v>Sister Islands </c:v>
                </c:pt>
              </c:strCache>
            </c:strRef>
          </c:cat>
          <c:val>
            <c:numRef>
              <c:f>'1.15'!$R$29:$R$34</c:f>
              <c:numCache>
                <c:formatCode>_(* #,##0_);_(* \(#,##0\);_(* "-"??_);_(@_)</c:formatCode>
                <c:ptCount val="6"/>
                <c:pt idx="0">
                  <c:v>16136</c:v>
                </c:pt>
                <c:pt idx="1">
                  <c:v>5531</c:v>
                </c:pt>
                <c:pt idx="2">
                  <c:v>4945</c:v>
                </c:pt>
                <c:pt idx="3">
                  <c:v>545</c:v>
                </c:pt>
                <c:pt idx="4">
                  <c:v>510</c:v>
                </c:pt>
                <c:pt idx="5">
                  <c:v>1167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</c:pie3DChart>
    </c:plotArea>
    <c:plotVisOnly val="1"/>
    <c:dispBlanksAs val="zero"/>
    <c:showDLblsOverMax val="0"/>
  </c:chart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r>
              <a:rPr lang="en-US" sz="1000">
                <a:latin typeface="Arial" pitchFamily="34" charset="0"/>
                <a:cs typeface="Arial" pitchFamily="34" charset="0"/>
              </a:rPr>
              <a:t>Chart 1.01 Households by District, 2019</a:t>
            </a:r>
          </a:p>
        </c:rich>
      </c:tx>
      <c:layout>
        <c:manualLayout>
          <c:xMode val="edge"/>
          <c:yMode val="edge"/>
          <c:x val="0.22602430506354393"/>
          <c:y val="2.624863589766201E-2"/>
        </c:manualLayout>
      </c:layout>
      <c:overlay val="0"/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3695878924225385"/>
          <c:y val="0.2350794764515822"/>
          <c:w val="0.75205644748951872"/>
          <c:h val="0.62885094808693476"/>
        </c:manualLayout>
      </c:layout>
      <c:pie3DChart>
        <c:varyColors val="1"/>
        <c:ser>
          <c:idx val="0"/>
          <c:order val="0"/>
          <c:dLbls>
            <c:dLbl>
              <c:idx val="0"/>
              <c:layout>
                <c:manualLayout>
                  <c:x val="1.1174103237095372E-2"/>
                  <c:y val="-0.20302821522309711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George Town
53.6%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7045931758530208E-2"/>
                  <c:y val="-5.1365193934091606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
West Bay
19.5%</a:t>
                    </a:r>
                  </a:p>
                </c:rich>
              </c:tx>
              <c:showLegendKey val="0"/>
              <c:showVal val="0"/>
              <c:showCatName val="1"/>
              <c:showSerName val="1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3.9409230096237972E-2"/>
                  <c:y val="3.2861256926217587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Bodden Town
17.7%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4.3052930883639602E-2"/>
                  <c:y val="-2.8530183727034138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North Side
2.6%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5.6275147424753688E-2"/>
                  <c:y val="-1.4367263498003342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East End
2.4%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.1656697003783619"/>
                  <c:y val="-2.0867599883347913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Sister Islands 
4.2%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'1.15'!$Q$29:$Q$34</c:f>
              <c:strCache>
                <c:ptCount val="6"/>
                <c:pt idx="0">
                  <c:v>George Town</c:v>
                </c:pt>
                <c:pt idx="1">
                  <c:v>West Bay</c:v>
                </c:pt>
                <c:pt idx="2">
                  <c:v>Bodden Town</c:v>
                </c:pt>
                <c:pt idx="3">
                  <c:v>North Side</c:v>
                </c:pt>
                <c:pt idx="4">
                  <c:v>East End</c:v>
                </c:pt>
                <c:pt idx="5">
                  <c:v>Sister Islands </c:v>
                </c:pt>
              </c:strCache>
            </c:strRef>
          </c:cat>
          <c:val>
            <c:numRef>
              <c:f>'1.15'!$R$29:$R$34</c:f>
              <c:numCache>
                <c:formatCode>_(* #,##0_);_(* \(#,##0\);_(* "-"??_);_(@_)</c:formatCode>
                <c:ptCount val="6"/>
                <c:pt idx="0">
                  <c:v>16136</c:v>
                </c:pt>
                <c:pt idx="1">
                  <c:v>5531</c:v>
                </c:pt>
                <c:pt idx="2">
                  <c:v>4945</c:v>
                </c:pt>
                <c:pt idx="3">
                  <c:v>545</c:v>
                </c:pt>
                <c:pt idx="4">
                  <c:v>510</c:v>
                </c:pt>
                <c:pt idx="5">
                  <c:v>1167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</c:pie3DChart>
    </c:plotArea>
    <c:plotVisOnly val="1"/>
    <c:dispBlanksAs val="zero"/>
    <c:showDLblsOverMax val="0"/>
  </c:chart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jpe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333375</xdr:colOff>
      <xdr:row>17</xdr:row>
      <xdr:rowOff>104775</xdr:rowOff>
    </xdr:from>
    <xdr:to>
      <xdr:col>11</xdr:col>
      <xdr:colOff>228600</xdr:colOff>
      <xdr:row>44</xdr:row>
      <xdr:rowOff>114300</xdr:rowOff>
    </xdr:to>
    <xdr:pic>
      <xdr:nvPicPr>
        <xdr:cNvPr id="2" name="Picture 3" descr="Census Logo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3381375" y="3028950"/>
          <a:ext cx="4124325" cy="4381500"/>
        </a:xfrm>
        <a:prstGeom prst="rect">
          <a:avLst/>
        </a:prstGeom>
        <a:noFill/>
        <a:ln w="9525" algn="in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95250</xdr:colOff>
      <xdr:row>0</xdr:row>
      <xdr:rowOff>142875</xdr:rowOff>
    </xdr:from>
    <xdr:to>
      <xdr:col>18</xdr:col>
      <xdr:colOff>533400</xdr:colOff>
      <xdr:row>89</xdr:row>
      <xdr:rowOff>95250</xdr:rowOff>
    </xdr:to>
    <xdr:pic>
      <xdr:nvPicPr>
        <xdr:cNvPr id="3" name="Picture 5" descr="C:\Documents and Settings\narnia_EU\Desktop\Compendium cover pages 2011\1 Population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314450" y="142875"/>
          <a:ext cx="10763250" cy="14535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371475</xdr:colOff>
          <xdr:row>3</xdr:row>
          <xdr:rowOff>152400</xdr:rowOff>
        </xdr:from>
        <xdr:to>
          <xdr:col>6</xdr:col>
          <xdr:colOff>228600</xdr:colOff>
          <xdr:row>7</xdr:row>
          <xdr:rowOff>95250</xdr:rowOff>
        </xdr:to>
        <xdr:sp macro="" textlink="">
          <xdr:nvSpPr>
            <xdr:cNvPr id="19457" name="Object 1" hidden="1">
              <a:extLst>
                <a:ext uri="{63B3BB69-23CF-44E3-9099-C40C66FF867C}">
                  <a14:compatExt spid="_x0000_s194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1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85725</xdr:colOff>
          <xdr:row>0</xdr:row>
          <xdr:rowOff>47625</xdr:rowOff>
        </xdr:from>
        <xdr:to>
          <xdr:col>1</xdr:col>
          <xdr:colOff>238125</xdr:colOff>
          <xdr:row>2</xdr:row>
          <xdr:rowOff>114300</xdr:rowOff>
        </xdr:to>
        <xdr:sp macro="" textlink="">
          <xdr:nvSpPr>
            <xdr:cNvPr id="6146" name="Object 2" hidden="1">
              <a:extLst>
                <a:ext uri="{63B3BB69-23CF-44E3-9099-C40C66FF867C}">
                  <a14:compatExt spid="_x0000_s61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1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19050</xdr:colOff>
          <xdr:row>0</xdr:row>
          <xdr:rowOff>38100</xdr:rowOff>
        </xdr:from>
        <xdr:to>
          <xdr:col>1</xdr:col>
          <xdr:colOff>209550</xdr:colOff>
          <xdr:row>3</xdr:row>
          <xdr:rowOff>28575</xdr:rowOff>
        </xdr:to>
        <xdr:sp macro="" textlink="">
          <xdr:nvSpPr>
            <xdr:cNvPr id="18433" name="Object 1" hidden="1">
              <a:extLst>
                <a:ext uri="{63B3BB69-23CF-44E3-9099-C40C66FF867C}">
                  <a14:compatExt spid="_x0000_s184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1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57150</xdr:colOff>
          <xdr:row>0</xdr:row>
          <xdr:rowOff>28575</xdr:rowOff>
        </xdr:from>
        <xdr:to>
          <xdr:col>1</xdr:col>
          <xdr:colOff>104775</xdr:colOff>
          <xdr:row>3</xdr:row>
          <xdr:rowOff>9525</xdr:rowOff>
        </xdr:to>
        <xdr:sp macro="" textlink="">
          <xdr:nvSpPr>
            <xdr:cNvPr id="7171" name="Object 3" hidden="1">
              <a:extLst>
                <a:ext uri="{63B3BB69-23CF-44E3-9099-C40C66FF867C}">
                  <a14:compatExt spid="_x0000_s71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1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104775</xdr:colOff>
          <xdr:row>0</xdr:row>
          <xdr:rowOff>47625</xdr:rowOff>
        </xdr:from>
        <xdr:to>
          <xdr:col>1</xdr:col>
          <xdr:colOff>542925</xdr:colOff>
          <xdr:row>3</xdr:row>
          <xdr:rowOff>9525</xdr:rowOff>
        </xdr:to>
        <xdr:sp macro="" textlink="">
          <xdr:nvSpPr>
            <xdr:cNvPr id="8194" name="Object 2" hidden="1">
              <a:extLst>
                <a:ext uri="{63B3BB69-23CF-44E3-9099-C40C66FF867C}">
                  <a14:compatExt spid="_x0000_s81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1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28575</xdr:colOff>
          <xdr:row>0</xdr:row>
          <xdr:rowOff>47625</xdr:rowOff>
        </xdr:from>
        <xdr:to>
          <xdr:col>0</xdr:col>
          <xdr:colOff>504825</xdr:colOff>
          <xdr:row>2</xdr:row>
          <xdr:rowOff>47625</xdr:rowOff>
        </xdr:to>
        <xdr:sp macro="" textlink="">
          <xdr:nvSpPr>
            <xdr:cNvPr id="9218" name="Object 2" hidden="1">
              <a:extLst>
                <a:ext uri="{63B3BB69-23CF-44E3-9099-C40C66FF867C}">
                  <a14:compatExt spid="_x0000_s92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1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57150</xdr:colOff>
          <xdr:row>0</xdr:row>
          <xdr:rowOff>47625</xdr:rowOff>
        </xdr:from>
        <xdr:to>
          <xdr:col>1</xdr:col>
          <xdr:colOff>400050</xdr:colOff>
          <xdr:row>2</xdr:row>
          <xdr:rowOff>114300</xdr:rowOff>
        </xdr:to>
        <xdr:sp macro="" textlink="">
          <xdr:nvSpPr>
            <xdr:cNvPr id="10241" name="Object 1" hidden="1">
              <a:extLst>
                <a:ext uri="{63B3BB69-23CF-44E3-9099-C40C66FF867C}">
                  <a14:compatExt spid="_x0000_s102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1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19050</xdr:rowOff>
        </xdr:from>
        <xdr:to>
          <xdr:col>1</xdr:col>
          <xdr:colOff>381000</xdr:colOff>
          <xdr:row>2</xdr:row>
          <xdr:rowOff>66675</xdr:rowOff>
        </xdr:to>
        <xdr:sp macro="" textlink="">
          <xdr:nvSpPr>
            <xdr:cNvPr id="72705" name="Object 1" hidden="1">
              <a:extLst>
                <a:ext uri="{63B3BB69-23CF-44E3-9099-C40C66FF867C}">
                  <a14:compatExt spid="_x0000_s727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>
    <xdr:from>
      <xdr:col>1</xdr:col>
      <xdr:colOff>127000</xdr:colOff>
      <xdr:row>32</xdr:row>
      <xdr:rowOff>0</xdr:rowOff>
    </xdr:from>
    <xdr:to>
      <xdr:col>10</xdr:col>
      <xdr:colOff>590549</xdr:colOff>
      <xdr:row>52</xdr:row>
      <xdr:rowOff>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127000</xdr:colOff>
      <xdr:row>26</xdr:row>
      <xdr:rowOff>142875</xdr:rowOff>
    </xdr:from>
    <xdr:to>
      <xdr:col>13</xdr:col>
      <xdr:colOff>142874</xdr:colOff>
      <xdr:row>45</xdr:row>
      <xdr:rowOff>38100</xdr:rowOff>
    </xdr:to>
    <xdr:graphicFrame macro="">
      <xdr:nvGraphicFramePr>
        <xdr:cNvPr id="5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76200</xdr:colOff>
          <xdr:row>0</xdr:row>
          <xdr:rowOff>57150</xdr:rowOff>
        </xdr:from>
        <xdr:to>
          <xdr:col>1</xdr:col>
          <xdr:colOff>171450</xdr:colOff>
          <xdr:row>2</xdr:row>
          <xdr:rowOff>123825</xdr:rowOff>
        </xdr:to>
        <xdr:sp macro="" textlink="">
          <xdr:nvSpPr>
            <xdr:cNvPr id="71681" name="Object 1" hidden="1">
              <a:extLst>
                <a:ext uri="{63B3BB69-23CF-44E3-9099-C40C66FF867C}">
                  <a14:compatExt spid="_x0000_s716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38100</xdr:colOff>
          <xdr:row>0</xdr:row>
          <xdr:rowOff>57150</xdr:rowOff>
        </xdr:from>
        <xdr:to>
          <xdr:col>1</xdr:col>
          <xdr:colOff>257175</xdr:colOff>
          <xdr:row>2</xdr:row>
          <xdr:rowOff>85725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38100</xdr:colOff>
          <xdr:row>0</xdr:row>
          <xdr:rowOff>57150</xdr:rowOff>
        </xdr:from>
        <xdr:to>
          <xdr:col>1</xdr:col>
          <xdr:colOff>257175</xdr:colOff>
          <xdr:row>2</xdr:row>
          <xdr:rowOff>85725</xdr:rowOff>
        </xdr:to>
        <xdr:sp macro="" textlink="">
          <xdr:nvSpPr>
            <xdr:cNvPr id="2049" name="Object 1" hidden="1">
              <a:extLst>
                <a:ext uri="{63B3BB69-23CF-44E3-9099-C40C66FF867C}">
                  <a14:compatExt spid="_x0000_s20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38100</xdr:colOff>
          <xdr:row>0</xdr:row>
          <xdr:rowOff>57150</xdr:rowOff>
        </xdr:from>
        <xdr:to>
          <xdr:col>1</xdr:col>
          <xdr:colOff>333375</xdr:colOff>
          <xdr:row>2</xdr:row>
          <xdr:rowOff>123825</xdr:rowOff>
        </xdr:to>
        <xdr:sp macro="" textlink="">
          <xdr:nvSpPr>
            <xdr:cNvPr id="4097" name="Object 1" hidden="1">
              <a:extLst>
                <a:ext uri="{63B3BB69-23CF-44E3-9099-C40C66FF867C}">
                  <a14:compatExt spid="_x0000_s40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114300</xdr:colOff>
          <xdr:row>0</xdr:row>
          <xdr:rowOff>57150</xdr:rowOff>
        </xdr:from>
        <xdr:to>
          <xdr:col>2</xdr:col>
          <xdr:colOff>133350</xdr:colOff>
          <xdr:row>3</xdr:row>
          <xdr:rowOff>0</xdr:rowOff>
        </xdr:to>
        <xdr:sp macro="" textlink="">
          <xdr:nvSpPr>
            <xdr:cNvPr id="5122" name="Object 2" hidden="1">
              <a:extLst>
                <a:ext uri="{63B3BB69-23CF-44E3-9099-C40C66FF867C}">
                  <a14:compatExt spid="_x0000_s51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85725</xdr:colOff>
          <xdr:row>0</xdr:row>
          <xdr:rowOff>66675</xdr:rowOff>
        </xdr:from>
        <xdr:to>
          <xdr:col>2</xdr:col>
          <xdr:colOff>28575</xdr:colOff>
          <xdr:row>3</xdr:row>
          <xdr:rowOff>0</xdr:rowOff>
        </xdr:to>
        <xdr:sp macro="" textlink="">
          <xdr:nvSpPr>
            <xdr:cNvPr id="39937" name="Object 1" hidden="1">
              <a:extLst>
                <a:ext uri="{63B3BB69-23CF-44E3-9099-C40C66FF867C}">
                  <a14:compatExt spid="_x0000_s399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19050</xdr:colOff>
          <xdr:row>0</xdr:row>
          <xdr:rowOff>28575</xdr:rowOff>
        </xdr:from>
        <xdr:to>
          <xdr:col>1</xdr:col>
          <xdr:colOff>390525</xdr:colOff>
          <xdr:row>3</xdr:row>
          <xdr:rowOff>28575</xdr:rowOff>
        </xdr:to>
        <xdr:sp macro="" textlink="">
          <xdr:nvSpPr>
            <xdr:cNvPr id="54274" name="Object 2" hidden="1">
              <a:extLst>
                <a:ext uri="{63B3BB69-23CF-44E3-9099-C40C66FF867C}">
                  <a14:compatExt spid="_x0000_s542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235348</xdr:colOff>
      <xdr:row>8</xdr:row>
      <xdr:rowOff>38100</xdr:rowOff>
    </xdr:from>
    <xdr:to>
      <xdr:col>9</xdr:col>
      <xdr:colOff>104775</xdr:colOff>
      <xdr:row>51</xdr:row>
      <xdr:rowOff>110551</xdr:rowOff>
    </xdr:to>
    <xdr:pic>
      <xdr:nvPicPr>
        <xdr:cNvPr id="5632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948" y="1400175"/>
          <a:ext cx="5651102" cy="70923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514350</xdr:colOff>
          <xdr:row>0</xdr:row>
          <xdr:rowOff>47625</xdr:rowOff>
        </xdr:from>
        <xdr:to>
          <xdr:col>1</xdr:col>
          <xdr:colOff>704850</xdr:colOff>
          <xdr:row>2</xdr:row>
          <xdr:rowOff>9525</xdr:rowOff>
        </xdr:to>
        <xdr:sp macro="" textlink="">
          <xdr:nvSpPr>
            <xdr:cNvPr id="56321" name="Object 1" hidden="1">
              <a:extLst>
                <a:ext uri="{63B3BB69-23CF-44E3-9099-C40C66FF867C}">
                  <a14:compatExt spid="_x0000_s563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228600</xdr:colOff>
      <xdr:row>30</xdr:row>
      <xdr:rowOff>47625</xdr:rowOff>
    </xdr:from>
    <xdr:to>
      <xdr:col>6</xdr:col>
      <xdr:colOff>604402</xdr:colOff>
      <xdr:row>49</xdr:row>
      <xdr:rowOff>104775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38200" y="5048250"/>
          <a:ext cx="4185802" cy="3190875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38100</xdr:colOff>
          <xdr:row>0</xdr:row>
          <xdr:rowOff>47625</xdr:rowOff>
        </xdr:from>
        <xdr:to>
          <xdr:col>1</xdr:col>
          <xdr:colOff>238125</xdr:colOff>
          <xdr:row>2</xdr:row>
          <xdr:rowOff>66675</xdr:rowOff>
        </xdr:to>
        <xdr:sp macro="" textlink="">
          <xdr:nvSpPr>
            <xdr:cNvPr id="57345" name="Object 1" hidden="1">
              <a:extLst>
                <a:ext uri="{63B3BB69-23CF-44E3-9099-C40C66FF867C}">
                  <a14:compatExt spid="_x0000_s573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png"/><Relationship Id="rId4" Type="http://schemas.openxmlformats.org/officeDocument/2006/relationships/oleObject" Target="../embeddings/oleObject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Relationship Id="rId5" Type="http://schemas.openxmlformats.org/officeDocument/2006/relationships/image" Target="../media/image1.png"/><Relationship Id="rId4" Type="http://schemas.openxmlformats.org/officeDocument/2006/relationships/oleObject" Target="../embeddings/oleObject9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Relationship Id="rId5" Type="http://schemas.openxmlformats.org/officeDocument/2006/relationships/image" Target="../media/image1.png"/><Relationship Id="rId4" Type="http://schemas.openxmlformats.org/officeDocument/2006/relationships/oleObject" Target="../embeddings/oleObject10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Relationship Id="rId5" Type="http://schemas.openxmlformats.org/officeDocument/2006/relationships/image" Target="../media/image1.png"/><Relationship Id="rId4" Type="http://schemas.openxmlformats.org/officeDocument/2006/relationships/oleObject" Target="../embeddings/oleObject11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Relationship Id="rId5" Type="http://schemas.openxmlformats.org/officeDocument/2006/relationships/image" Target="../media/image1.png"/><Relationship Id="rId4" Type="http://schemas.openxmlformats.org/officeDocument/2006/relationships/oleObject" Target="../embeddings/oleObject12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Relationship Id="rId5" Type="http://schemas.openxmlformats.org/officeDocument/2006/relationships/image" Target="../media/image1.png"/><Relationship Id="rId4" Type="http://schemas.openxmlformats.org/officeDocument/2006/relationships/oleObject" Target="../embeddings/oleObject13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Relationship Id="rId5" Type="http://schemas.openxmlformats.org/officeDocument/2006/relationships/image" Target="../media/image1.png"/><Relationship Id="rId4" Type="http://schemas.openxmlformats.org/officeDocument/2006/relationships/oleObject" Target="../embeddings/oleObject14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Relationship Id="rId5" Type="http://schemas.openxmlformats.org/officeDocument/2006/relationships/image" Target="../media/image1.png"/><Relationship Id="rId4" Type="http://schemas.openxmlformats.org/officeDocument/2006/relationships/oleObject" Target="../embeddings/oleObject15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7.bin"/><Relationship Id="rId5" Type="http://schemas.openxmlformats.org/officeDocument/2006/relationships/image" Target="../media/image1.png"/><Relationship Id="rId4" Type="http://schemas.openxmlformats.org/officeDocument/2006/relationships/oleObject" Target="../embeddings/oleObject16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8.bin"/><Relationship Id="rId5" Type="http://schemas.openxmlformats.org/officeDocument/2006/relationships/image" Target="../media/image1.png"/><Relationship Id="rId4" Type="http://schemas.openxmlformats.org/officeDocument/2006/relationships/oleObject" Target="../embeddings/oleObject17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5" Type="http://schemas.openxmlformats.org/officeDocument/2006/relationships/image" Target="../media/image1.png"/><Relationship Id="rId4" Type="http://schemas.openxmlformats.org/officeDocument/2006/relationships/oleObject" Target="../embeddings/oleObject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5" Type="http://schemas.openxmlformats.org/officeDocument/2006/relationships/image" Target="../media/image1.png"/><Relationship Id="rId4" Type="http://schemas.openxmlformats.org/officeDocument/2006/relationships/oleObject" Target="../embeddings/oleObject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5" Type="http://schemas.openxmlformats.org/officeDocument/2006/relationships/image" Target="../media/image1.png"/><Relationship Id="rId4" Type="http://schemas.openxmlformats.org/officeDocument/2006/relationships/oleObject" Target="../embeddings/oleObject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5" Type="http://schemas.openxmlformats.org/officeDocument/2006/relationships/image" Target="../media/image1.png"/><Relationship Id="rId4" Type="http://schemas.openxmlformats.org/officeDocument/2006/relationships/oleObject" Target="../embeddings/oleObject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5" Type="http://schemas.openxmlformats.org/officeDocument/2006/relationships/image" Target="../media/image1.png"/><Relationship Id="rId4" Type="http://schemas.openxmlformats.org/officeDocument/2006/relationships/oleObject" Target="../embeddings/oleObject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Relationship Id="rId5" Type="http://schemas.openxmlformats.org/officeDocument/2006/relationships/image" Target="../media/image1.png"/><Relationship Id="rId4" Type="http://schemas.openxmlformats.org/officeDocument/2006/relationships/oleObject" Target="../embeddings/oleObject7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Relationship Id="rId5" Type="http://schemas.openxmlformats.org/officeDocument/2006/relationships/image" Target="../media/image1.png"/><Relationship Id="rId4" Type="http://schemas.openxmlformats.org/officeDocument/2006/relationships/oleObject" Target="../embeddings/oleObject8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C1:S92"/>
  <sheetViews>
    <sheetView topLeftCell="A13" zoomScaleNormal="100" zoomScaleSheetLayoutView="40" workbookViewId="0">
      <selection activeCell="C111" sqref="C111"/>
    </sheetView>
  </sheetViews>
  <sheetFormatPr defaultRowHeight="12.75" x14ac:dyDescent="0.2"/>
  <cols>
    <col min="1" max="5" width="9.140625" style="32"/>
    <col min="6" max="6" width="8.7109375" style="32" customWidth="1"/>
    <col min="7" max="9" width="9.140625" style="32"/>
    <col min="10" max="10" width="13.85546875" style="32" customWidth="1"/>
    <col min="11" max="11" width="13.42578125" style="32" customWidth="1"/>
    <col min="12" max="261" width="9.140625" style="32"/>
    <col min="262" max="262" width="8.7109375" style="32" customWidth="1"/>
    <col min="263" max="265" width="9.140625" style="32"/>
    <col min="266" max="266" width="13.85546875" style="32" customWidth="1"/>
    <col min="267" max="267" width="13.42578125" style="32" customWidth="1"/>
    <col min="268" max="517" width="9.140625" style="32"/>
    <col min="518" max="518" width="8.7109375" style="32" customWidth="1"/>
    <col min="519" max="521" width="9.140625" style="32"/>
    <col min="522" max="522" width="13.85546875" style="32" customWidth="1"/>
    <col min="523" max="523" width="13.42578125" style="32" customWidth="1"/>
    <col min="524" max="773" width="9.140625" style="32"/>
    <col min="774" max="774" width="8.7109375" style="32" customWidth="1"/>
    <col min="775" max="777" width="9.140625" style="32"/>
    <col min="778" max="778" width="13.85546875" style="32" customWidth="1"/>
    <col min="779" max="779" width="13.42578125" style="32" customWidth="1"/>
    <col min="780" max="1029" width="9.140625" style="32"/>
    <col min="1030" max="1030" width="8.7109375" style="32" customWidth="1"/>
    <col min="1031" max="1033" width="9.140625" style="32"/>
    <col min="1034" max="1034" width="13.85546875" style="32" customWidth="1"/>
    <col min="1035" max="1035" width="13.42578125" style="32" customWidth="1"/>
    <col min="1036" max="1285" width="9.140625" style="32"/>
    <col min="1286" max="1286" width="8.7109375" style="32" customWidth="1"/>
    <col min="1287" max="1289" width="9.140625" style="32"/>
    <col min="1290" max="1290" width="13.85546875" style="32" customWidth="1"/>
    <col min="1291" max="1291" width="13.42578125" style="32" customWidth="1"/>
    <col min="1292" max="1541" width="9.140625" style="32"/>
    <col min="1542" max="1542" width="8.7109375" style="32" customWidth="1"/>
    <col min="1543" max="1545" width="9.140625" style="32"/>
    <col min="1546" max="1546" width="13.85546875" style="32" customWidth="1"/>
    <col min="1547" max="1547" width="13.42578125" style="32" customWidth="1"/>
    <col min="1548" max="1797" width="9.140625" style="32"/>
    <col min="1798" max="1798" width="8.7109375" style="32" customWidth="1"/>
    <col min="1799" max="1801" width="9.140625" style="32"/>
    <col min="1802" max="1802" width="13.85546875" style="32" customWidth="1"/>
    <col min="1803" max="1803" width="13.42578125" style="32" customWidth="1"/>
    <col min="1804" max="2053" width="9.140625" style="32"/>
    <col min="2054" max="2054" width="8.7109375" style="32" customWidth="1"/>
    <col min="2055" max="2057" width="9.140625" style="32"/>
    <col min="2058" max="2058" width="13.85546875" style="32" customWidth="1"/>
    <col min="2059" max="2059" width="13.42578125" style="32" customWidth="1"/>
    <col min="2060" max="2309" width="9.140625" style="32"/>
    <col min="2310" max="2310" width="8.7109375" style="32" customWidth="1"/>
    <col min="2311" max="2313" width="9.140625" style="32"/>
    <col min="2314" max="2314" width="13.85546875" style="32" customWidth="1"/>
    <col min="2315" max="2315" width="13.42578125" style="32" customWidth="1"/>
    <col min="2316" max="2565" width="9.140625" style="32"/>
    <col min="2566" max="2566" width="8.7109375" style="32" customWidth="1"/>
    <col min="2567" max="2569" width="9.140625" style="32"/>
    <col min="2570" max="2570" width="13.85546875" style="32" customWidth="1"/>
    <col min="2571" max="2571" width="13.42578125" style="32" customWidth="1"/>
    <col min="2572" max="2821" width="9.140625" style="32"/>
    <col min="2822" max="2822" width="8.7109375" style="32" customWidth="1"/>
    <col min="2823" max="2825" width="9.140625" style="32"/>
    <col min="2826" max="2826" width="13.85546875" style="32" customWidth="1"/>
    <col min="2827" max="2827" width="13.42578125" style="32" customWidth="1"/>
    <col min="2828" max="3077" width="9.140625" style="32"/>
    <col min="3078" max="3078" width="8.7109375" style="32" customWidth="1"/>
    <col min="3079" max="3081" width="9.140625" style="32"/>
    <col min="3082" max="3082" width="13.85546875" style="32" customWidth="1"/>
    <col min="3083" max="3083" width="13.42578125" style="32" customWidth="1"/>
    <col min="3084" max="3333" width="9.140625" style="32"/>
    <col min="3334" max="3334" width="8.7109375" style="32" customWidth="1"/>
    <col min="3335" max="3337" width="9.140625" style="32"/>
    <col min="3338" max="3338" width="13.85546875" style="32" customWidth="1"/>
    <col min="3339" max="3339" width="13.42578125" style="32" customWidth="1"/>
    <col min="3340" max="3589" width="9.140625" style="32"/>
    <col min="3590" max="3590" width="8.7109375" style="32" customWidth="1"/>
    <col min="3591" max="3593" width="9.140625" style="32"/>
    <col min="3594" max="3594" width="13.85546875" style="32" customWidth="1"/>
    <col min="3595" max="3595" width="13.42578125" style="32" customWidth="1"/>
    <col min="3596" max="3845" width="9.140625" style="32"/>
    <col min="3846" max="3846" width="8.7109375" style="32" customWidth="1"/>
    <col min="3847" max="3849" width="9.140625" style="32"/>
    <col min="3850" max="3850" width="13.85546875" style="32" customWidth="1"/>
    <col min="3851" max="3851" width="13.42578125" style="32" customWidth="1"/>
    <col min="3852" max="4101" width="9.140625" style="32"/>
    <col min="4102" max="4102" width="8.7109375" style="32" customWidth="1"/>
    <col min="4103" max="4105" width="9.140625" style="32"/>
    <col min="4106" max="4106" width="13.85546875" style="32" customWidth="1"/>
    <col min="4107" max="4107" width="13.42578125" style="32" customWidth="1"/>
    <col min="4108" max="4357" width="9.140625" style="32"/>
    <col min="4358" max="4358" width="8.7109375" style="32" customWidth="1"/>
    <col min="4359" max="4361" width="9.140625" style="32"/>
    <col min="4362" max="4362" width="13.85546875" style="32" customWidth="1"/>
    <col min="4363" max="4363" width="13.42578125" style="32" customWidth="1"/>
    <col min="4364" max="4613" width="9.140625" style="32"/>
    <col min="4614" max="4614" width="8.7109375" style="32" customWidth="1"/>
    <col min="4615" max="4617" width="9.140625" style="32"/>
    <col min="4618" max="4618" width="13.85546875" style="32" customWidth="1"/>
    <col min="4619" max="4619" width="13.42578125" style="32" customWidth="1"/>
    <col min="4620" max="4869" width="9.140625" style="32"/>
    <col min="4870" max="4870" width="8.7109375" style="32" customWidth="1"/>
    <col min="4871" max="4873" width="9.140625" style="32"/>
    <col min="4874" max="4874" width="13.85546875" style="32" customWidth="1"/>
    <col min="4875" max="4875" width="13.42578125" style="32" customWidth="1"/>
    <col min="4876" max="5125" width="9.140625" style="32"/>
    <col min="5126" max="5126" width="8.7109375" style="32" customWidth="1"/>
    <col min="5127" max="5129" width="9.140625" style="32"/>
    <col min="5130" max="5130" width="13.85546875" style="32" customWidth="1"/>
    <col min="5131" max="5131" width="13.42578125" style="32" customWidth="1"/>
    <col min="5132" max="5381" width="9.140625" style="32"/>
    <col min="5382" max="5382" width="8.7109375" style="32" customWidth="1"/>
    <col min="5383" max="5385" width="9.140625" style="32"/>
    <col min="5386" max="5386" width="13.85546875" style="32" customWidth="1"/>
    <col min="5387" max="5387" width="13.42578125" style="32" customWidth="1"/>
    <col min="5388" max="5637" width="9.140625" style="32"/>
    <col min="5638" max="5638" width="8.7109375" style="32" customWidth="1"/>
    <col min="5639" max="5641" width="9.140625" style="32"/>
    <col min="5642" max="5642" width="13.85546875" style="32" customWidth="1"/>
    <col min="5643" max="5643" width="13.42578125" style="32" customWidth="1"/>
    <col min="5644" max="5893" width="9.140625" style="32"/>
    <col min="5894" max="5894" width="8.7109375" style="32" customWidth="1"/>
    <col min="5895" max="5897" width="9.140625" style="32"/>
    <col min="5898" max="5898" width="13.85546875" style="32" customWidth="1"/>
    <col min="5899" max="5899" width="13.42578125" style="32" customWidth="1"/>
    <col min="5900" max="6149" width="9.140625" style="32"/>
    <col min="6150" max="6150" width="8.7109375" style="32" customWidth="1"/>
    <col min="6151" max="6153" width="9.140625" style="32"/>
    <col min="6154" max="6154" width="13.85546875" style="32" customWidth="1"/>
    <col min="6155" max="6155" width="13.42578125" style="32" customWidth="1"/>
    <col min="6156" max="6405" width="9.140625" style="32"/>
    <col min="6406" max="6406" width="8.7109375" style="32" customWidth="1"/>
    <col min="6407" max="6409" width="9.140625" style="32"/>
    <col min="6410" max="6410" width="13.85546875" style="32" customWidth="1"/>
    <col min="6411" max="6411" width="13.42578125" style="32" customWidth="1"/>
    <col min="6412" max="6661" width="9.140625" style="32"/>
    <col min="6662" max="6662" width="8.7109375" style="32" customWidth="1"/>
    <col min="6663" max="6665" width="9.140625" style="32"/>
    <col min="6666" max="6666" width="13.85546875" style="32" customWidth="1"/>
    <col min="6667" max="6667" width="13.42578125" style="32" customWidth="1"/>
    <col min="6668" max="6917" width="9.140625" style="32"/>
    <col min="6918" max="6918" width="8.7109375" style="32" customWidth="1"/>
    <col min="6919" max="6921" width="9.140625" style="32"/>
    <col min="6922" max="6922" width="13.85546875" style="32" customWidth="1"/>
    <col min="6923" max="6923" width="13.42578125" style="32" customWidth="1"/>
    <col min="6924" max="7173" width="9.140625" style="32"/>
    <col min="7174" max="7174" width="8.7109375" style="32" customWidth="1"/>
    <col min="7175" max="7177" width="9.140625" style="32"/>
    <col min="7178" max="7178" width="13.85546875" style="32" customWidth="1"/>
    <col min="7179" max="7179" width="13.42578125" style="32" customWidth="1"/>
    <col min="7180" max="7429" width="9.140625" style="32"/>
    <col min="7430" max="7430" width="8.7109375" style="32" customWidth="1"/>
    <col min="7431" max="7433" width="9.140625" style="32"/>
    <col min="7434" max="7434" width="13.85546875" style="32" customWidth="1"/>
    <col min="7435" max="7435" width="13.42578125" style="32" customWidth="1"/>
    <col min="7436" max="7685" width="9.140625" style="32"/>
    <col min="7686" max="7686" width="8.7109375" style="32" customWidth="1"/>
    <col min="7687" max="7689" width="9.140625" style="32"/>
    <col min="7690" max="7690" width="13.85546875" style="32" customWidth="1"/>
    <col min="7691" max="7691" width="13.42578125" style="32" customWidth="1"/>
    <col min="7692" max="7941" width="9.140625" style="32"/>
    <col min="7942" max="7942" width="8.7109375" style="32" customWidth="1"/>
    <col min="7943" max="7945" width="9.140625" style="32"/>
    <col min="7946" max="7946" width="13.85546875" style="32" customWidth="1"/>
    <col min="7947" max="7947" width="13.42578125" style="32" customWidth="1"/>
    <col min="7948" max="8197" width="9.140625" style="32"/>
    <col min="8198" max="8198" width="8.7109375" style="32" customWidth="1"/>
    <col min="8199" max="8201" width="9.140625" style="32"/>
    <col min="8202" max="8202" width="13.85546875" style="32" customWidth="1"/>
    <col min="8203" max="8203" width="13.42578125" style="32" customWidth="1"/>
    <col min="8204" max="8453" width="9.140625" style="32"/>
    <col min="8454" max="8454" width="8.7109375" style="32" customWidth="1"/>
    <col min="8455" max="8457" width="9.140625" style="32"/>
    <col min="8458" max="8458" width="13.85546875" style="32" customWidth="1"/>
    <col min="8459" max="8459" width="13.42578125" style="32" customWidth="1"/>
    <col min="8460" max="8709" width="9.140625" style="32"/>
    <col min="8710" max="8710" width="8.7109375" style="32" customWidth="1"/>
    <col min="8711" max="8713" width="9.140625" style="32"/>
    <col min="8714" max="8714" width="13.85546875" style="32" customWidth="1"/>
    <col min="8715" max="8715" width="13.42578125" style="32" customWidth="1"/>
    <col min="8716" max="8965" width="9.140625" style="32"/>
    <col min="8966" max="8966" width="8.7109375" style="32" customWidth="1"/>
    <col min="8967" max="8969" width="9.140625" style="32"/>
    <col min="8970" max="8970" width="13.85546875" style="32" customWidth="1"/>
    <col min="8971" max="8971" width="13.42578125" style="32" customWidth="1"/>
    <col min="8972" max="9221" width="9.140625" style="32"/>
    <col min="9222" max="9222" width="8.7109375" style="32" customWidth="1"/>
    <col min="9223" max="9225" width="9.140625" style="32"/>
    <col min="9226" max="9226" width="13.85546875" style="32" customWidth="1"/>
    <col min="9227" max="9227" width="13.42578125" style="32" customWidth="1"/>
    <col min="9228" max="9477" width="9.140625" style="32"/>
    <col min="9478" max="9478" width="8.7109375" style="32" customWidth="1"/>
    <col min="9479" max="9481" width="9.140625" style="32"/>
    <col min="9482" max="9482" width="13.85546875" style="32" customWidth="1"/>
    <col min="9483" max="9483" width="13.42578125" style="32" customWidth="1"/>
    <col min="9484" max="9733" width="9.140625" style="32"/>
    <col min="9734" max="9734" width="8.7109375" style="32" customWidth="1"/>
    <col min="9735" max="9737" width="9.140625" style="32"/>
    <col min="9738" max="9738" width="13.85546875" style="32" customWidth="1"/>
    <col min="9739" max="9739" width="13.42578125" style="32" customWidth="1"/>
    <col min="9740" max="9989" width="9.140625" style="32"/>
    <col min="9990" max="9990" width="8.7109375" style="32" customWidth="1"/>
    <col min="9991" max="9993" width="9.140625" style="32"/>
    <col min="9994" max="9994" width="13.85546875" style="32" customWidth="1"/>
    <col min="9995" max="9995" width="13.42578125" style="32" customWidth="1"/>
    <col min="9996" max="10245" width="9.140625" style="32"/>
    <col min="10246" max="10246" width="8.7109375" style="32" customWidth="1"/>
    <col min="10247" max="10249" width="9.140625" style="32"/>
    <col min="10250" max="10250" width="13.85546875" style="32" customWidth="1"/>
    <col min="10251" max="10251" width="13.42578125" style="32" customWidth="1"/>
    <col min="10252" max="10501" width="9.140625" style="32"/>
    <col min="10502" max="10502" width="8.7109375" style="32" customWidth="1"/>
    <col min="10503" max="10505" width="9.140625" style="32"/>
    <col min="10506" max="10506" width="13.85546875" style="32" customWidth="1"/>
    <col min="10507" max="10507" width="13.42578125" style="32" customWidth="1"/>
    <col min="10508" max="10757" width="9.140625" style="32"/>
    <col min="10758" max="10758" width="8.7109375" style="32" customWidth="1"/>
    <col min="10759" max="10761" width="9.140625" style="32"/>
    <col min="10762" max="10762" width="13.85546875" style="32" customWidth="1"/>
    <col min="10763" max="10763" width="13.42578125" style="32" customWidth="1"/>
    <col min="10764" max="11013" width="9.140625" style="32"/>
    <col min="11014" max="11014" width="8.7109375" style="32" customWidth="1"/>
    <col min="11015" max="11017" width="9.140625" style="32"/>
    <col min="11018" max="11018" width="13.85546875" style="32" customWidth="1"/>
    <col min="11019" max="11019" width="13.42578125" style="32" customWidth="1"/>
    <col min="11020" max="11269" width="9.140625" style="32"/>
    <col min="11270" max="11270" width="8.7109375" style="32" customWidth="1"/>
    <col min="11271" max="11273" width="9.140625" style="32"/>
    <col min="11274" max="11274" width="13.85546875" style="32" customWidth="1"/>
    <col min="11275" max="11275" width="13.42578125" style="32" customWidth="1"/>
    <col min="11276" max="11525" width="9.140625" style="32"/>
    <col min="11526" max="11526" width="8.7109375" style="32" customWidth="1"/>
    <col min="11527" max="11529" width="9.140625" style="32"/>
    <col min="11530" max="11530" width="13.85546875" style="32" customWidth="1"/>
    <col min="11531" max="11531" width="13.42578125" style="32" customWidth="1"/>
    <col min="11532" max="11781" width="9.140625" style="32"/>
    <col min="11782" max="11782" width="8.7109375" style="32" customWidth="1"/>
    <col min="11783" max="11785" width="9.140625" style="32"/>
    <col min="11786" max="11786" width="13.85546875" style="32" customWidth="1"/>
    <col min="11787" max="11787" width="13.42578125" style="32" customWidth="1"/>
    <col min="11788" max="12037" width="9.140625" style="32"/>
    <col min="12038" max="12038" width="8.7109375" style="32" customWidth="1"/>
    <col min="12039" max="12041" width="9.140625" style="32"/>
    <col min="12042" max="12042" width="13.85546875" style="32" customWidth="1"/>
    <col min="12043" max="12043" width="13.42578125" style="32" customWidth="1"/>
    <col min="12044" max="12293" width="9.140625" style="32"/>
    <col min="12294" max="12294" width="8.7109375" style="32" customWidth="1"/>
    <col min="12295" max="12297" width="9.140625" style="32"/>
    <col min="12298" max="12298" width="13.85546875" style="32" customWidth="1"/>
    <col min="12299" max="12299" width="13.42578125" style="32" customWidth="1"/>
    <col min="12300" max="12549" width="9.140625" style="32"/>
    <col min="12550" max="12550" width="8.7109375" style="32" customWidth="1"/>
    <col min="12551" max="12553" width="9.140625" style="32"/>
    <col min="12554" max="12554" width="13.85546875" style="32" customWidth="1"/>
    <col min="12555" max="12555" width="13.42578125" style="32" customWidth="1"/>
    <col min="12556" max="12805" width="9.140625" style="32"/>
    <col min="12806" max="12806" width="8.7109375" style="32" customWidth="1"/>
    <col min="12807" max="12809" width="9.140625" style="32"/>
    <col min="12810" max="12810" width="13.85546875" style="32" customWidth="1"/>
    <col min="12811" max="12811" width="13.42578125" style="32" customWidth="1"/>
    <col min="12812" max="13061" width="9.140625" style="32"/>
    <col min="13062" max="13062" width="8.7109375" style="32" customWidth="1"/>
    <col min="13063" max="13065" width="9.140625" style="32"/>
    <col min="13066" max="13066" width="13.85546875" style="32" customWidth="1"/>
    <col min="13067" max="13067" width="13.42578125" style="32" customWidth="1"/>
    <col min="13068" max="13317" width="9.140625" style="32"/>
    <col min="13318" max="13318" width="8.7109375" style="32" customWidth="1"/>
    <col min="13319" max="13321" width="9.140625" style="32"/>
    <col min="13322" max="13322" width="13.85546875" style="32" customWidth="1"/>
    <col min="13323" max="13323" width="13.42578125" style="32" customWidth="1"/>
    <col min="13324" max="13573" width="9.140625" style="32"/>
    <col min="13574" max="13574" width="8.7109375" style="32" customWidth="1"/>
    <col min="13575" max="13577" width="9.140625" style="32"/>
    <col min="13578" max="13578" width="13.85546875" style="32" customWidth="1"/>
    <col min="13579" max="13579" width="13.42578125" style="32" customWidth="1"/>
    <col min="13580" max="13829" width="9.140625" style="32"/>
    <col min="13830" max="13830" width="8.7109375" style="32" customWidth="1"/>
    <col min="13831" max="13833" width="9.140625" style="32"/>
    <col min="13834" max="13834" width="13.85546875" style="32" customWidth="1"/>
    <col min="13835" max="13835" width="13.42578125" style="32" customWidth="1"/>
    <col min="13836" max="14085" width="9.140625" style="32"/>
    <col min="14086" max="14086" width="8.7109375" style="32" customWidth="1"/>
    <col min="14087" max="14089" width="9.140625" style="32"/>
    <col min="14090" max="14090" width="13.85546875" style="32" customWidth="1"/>
    <col min="14091" max="14091" width="13.42578125" style="32" customWidth="1"/>
    <col min="14092" max="14341" width="9.140625" style="32"/>
    <col min="14342" max="14342" width="8.7109375" style="32" customWidth="1"/>
    <col min="14343" max="14345" width="9.140625" style="32"/>
    <col min="14346" max="14346" width="13.85546875" style="32" customWidth="1"/>
    <col min="14347" max="14347" width="13.42578125" style="32" customWidth="1"/>
    <col min="14348" max="14597" width="9.140625" style="32"/>
    <col min="14598" max="14598" width="8.7109375" style="32" customWidth="1"/>
    <col min="14599" max="14601" width="9.140625" style="32"/>
    <col min="14602" max="14602" width="13.85546875" style="32" customWidth="1"/>
    <col min="14603" max="14603" width="13.42578125" style="32" customWidth="1"/>
    <col min="14604" max="14853" width="9.140625" style="32"/>
    <col min="14854" max="14854" width="8.7109375" style="32" customWidth="1"/>
    <col min="14855" max="14857" width="9.140625" style="32"/>
    <col min="14858" max="14858" width="13.85546875" style="32" customWidth="1"/>
    <col min="14859" max="14859" width="13.42578125" style="32" customWidth="1"/>
    <col min="14860" max="15109" width="9.140625" style="32"/>
    <col min="15110" max="15110" width="8.7109375" style="32" customWidth="1"/>
    <col min="15111" max="15113" width="9.140625" style="32"/>
    <col min="15114" max="15114" width="13.85546875" style="32" customWidth="1"/>
    <col min="15115" max="15115" width="13.42578125" style="32" customWidth="1"/>
    <col min="15116" max="15365" width="9.140625" style="32"/>
    <col min="15366" max="15366" width="8.7109375" style="32" customWidth="1"/>
    <col min="15367" max="15369" width="9.140625" style="32"/>
    <col min="15370" max="15370" width="13.85546875" style="32" customWidth="1"/>
    <col min="15371" max="15371" width="13.42578125" style="32" customWidth="1"/>
    <col min="15372" max="15621" width="9.140625" style="32"/>
    <col min="15622" max="15622" width="8.7109375" style="32" customWidth="1"/>
    <col min="15623" max="15625" width="9.140625" style="32"/>
    <col min="15626" max="15626" width="13.85546875" style="32" customWidth="1"/>
    <col min="15627" max="15627" width="13.42578125" style="32" customWidth="1"/>
    <col min="15628" max="15877" width="9.140625" style="32"/>
    <col min="15878" max="15878" width="8.7109375" style="32" customWidth="1"/>
    <col min="15879" max="15881" width="9.140625" style="32"/>
    <col min="15882" max="15882" width="13.85546875" style="32" customWidth="1"/>
    <col min="15883" max="15883" width="13.42578125" style="32" customWidth="1"/>
    <col min="15884" max="16133" width="9.140625" style="32"/>
    <col min="16134" max="16134" width="8.7109375" style="32" customWidth="1"/>
    <col min="16135" max="16137" width="9.140625" style="32"/>
    <col min="16138" max="16138" width="13.85546875" style="32" customWidth="1"/>
    <col min="16139" max="16139" width="13.42578125" style="32" customWidth="1"/>
    <col min="16140" max="16384" width="9.140625" style="32"/>
  </cols>
  <sheetData>
    <row r="1" spans="3:19" x14ac:dyDescent="0.2"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</row>
    <row r="2" spans="3:19" x14ac:dyDescent="0.2"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Q2" s="31"/>
      <c r="R2" s="31"/>
      <c r="S2" s="31"/>
    </row>
    <row r="3" spans="3:19" x14ac:dyDescent="0.2"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  <c r="P3" s="31"/>
      <c r="Q3" s="31"/>
      <c r="R3" s="31"/>
      <c r="S3" s="31"/>
    </row>
    <row r="4" spans="3:19" ht="16.5" x14ac:dyDescent="0.3">
      <c r="C4" s="31"/>
      <c r="D4" s="31"/>
      <c r="E4" s="31"/>
      <c r="F4" s="31"/>
      <c r="G4" s="31"/>
      <c r="H4" s="31"/>
      <c r="I4" s="33"/>
      <c r="J4" s="33"/>
      <c r="K4" s="31"/>
      <c r="L4" s="31"/>
      <c r="M4" s="31"/>
      <c r="N4" s="31"/>
      <c r="O4" s="31"/>
      <c r="P4" s="31"/>
      <c r="Q4" s="31"/>
      <c r="R4" s="31"/>
      <c r="S4" s="31"/>
    </row>
    <row r="5" spans="3:19" s="34" customFormat="1" ht="9" customHeight="1" x14ac:dyDescent="0.2">
      <c r="C5" s="31"/>
      <c r="D5" s="31"/>
      <c r="E5" s="31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Q5" s="31"/>
      <c r="R5" s="31"/>
      <c r="S5" s="31"/>
    </row>
    <row r="6" spans="3:19" ht="18.75" x14ac:dyDescent="0.3">
      <c r="C6" s="31"/>
      <c r="D6" s="31"/>
      <c r="E6" s="31"/>
      <c r="F6" s="31"/>
      <c r="G6" s="31"/>
      <c r="H6" s="31"/>
      <c r="I6" s="31"/>
      <c r="J6" s="31"/>
      <c r="K6" s="31"/>
      <c r="L6" s="31"/>
      <c r="M6" s="31"/>
      <c r="N6" s="31"/>
      <c r="O6" s="31"/>
      <c r="P6" s="31"/>
      <c r="Q6" s="31"/>
      <c r="R6" s="35" t="s">
        <v>93</v>
      </c>
      <c r="S6" s="31"/>
    </row>
    <row r="7" spans="3:19" x14ac:dyDescent="0.2">
      <c r="C7" s="31"/>
      <c r="D7" s="31"/>
      <c r="E7" s="31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Q7" s="31"/>
      <c r="R7" s="31"/>
      <c r="S7" s="31"/>
    </row>
    <row r="8" spans="3:19" x14ac:dyDescent="0.2">
      <c r="C8" s="31"/>
      <c r="D8" s="31"/>
      <c r="E8" s="31"/>
      <c r="F8" s="31"/>
      <c r="G8" s="31"/>
      <c r="H8" s="31"/>
      <c r="I8" s="31"/>
      <c r="J8" s="31"/>
      <c r="K8" s="31"/>
      <c r="L8" s="31"/>
      <c r="M8" s="31"/>
      <c r="N8" s="31"/>
      <c r="O8" s="31"/>
      <c r="P8" s="31"/>
      <c r="Q8" s="31"/>
      <c r="R8" s="31"/>
      <c r="S8" s="31"/>
    </row>
    <row r="9" spans="3:19" x14ac:dyDescent="0.2">
      <c r="C9" s="31"/>
      <c r="D9" s="31"/>
      <c r="E9" s="31"/>
      <c r="F9" s="31"/>
      <c r="G9" s="31"/>
      <c r="H9" s="31"/>
      <c r="I9" s="31"/>
      <c r="J9" s="31"/>
      <c r="K9" s="31"/>
      <c r="L9" s="31"/>
      <c r="M9" s="31"/>
      <c r="N9" s="31"/>
      <c r="O9" s="31"/>
      <c r="P9" s="31"/>
      <c r="Q9" s="31"/>
      <c r="R9" s="31"/>
      <c r="S9" s="31"/>
    </row>
    <row r="10" spans="3:19" ht="20.25" x14ac:dyDescent="0.3">
      <c r="C10" s="31"/>
      <c r="D10" s="36">
        <v>11</v>
      </c>
      <c r="E10" s="37" t="s">
        <v>94</v>
      </c>
      <c r="F10" s="31"/>
      <c r="G10" s="37"/>
      <c r="H10" s="37"/>
      <c r="I10" s="37"/>
      <c r="J10" s="37"/>
      <c r="K10" s="37"/>
      <c r="L10" s="31"/>
      <c r="M10" s="31"/>
      <c r="N10" s="31"/>
      <c r="O10" s="31"/>
      <c r="P10" s="31"/>
      <c r="Q10" s="31"/>
      <c r="R10" s="31"/>
      <c r="S10" s="31"/>
    </row>
    <row r="11" spans="3:19" x14ac:dyDescent="0.2">
      <c r="C11" s="31"/>
      <c r="D11" s="31"/>
      <c r="E11" s="31"/>
      <c r="F11" s="31"/>
      <c r="G11" s="31"/>
      <c r="H11" s="31"/>
      <c r="I11" s="31"/>
      <c r="J11" s="31"/>
      <c r="K11" s="31"/>
      <c r="L11" s="31"/>
      <c r="M11" s="31"/>
      <c r="N11" s="31"/>
      <c r="O11" s="31"/>
      <c r="P11" s="31"/>
      <c r="Q11" s="31"/>
      <c r="R11" s="31"/>
      <c r="S11" s="31"/>
    </row>
    <row r="12" spans="3:19" x14ac:dyDescent="0.2">
      <c r="C12" s="31"/>
      <c r="D12" s="31"/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</row>
    <row r="13" spans="3:19" x14ac:dyDescent="0.2">
      <c r="C13" s="31"/>
      <c r="D13" s="31"/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</row>
    <row r="14" spans="3:19" x14ac:dyDescent="0.2">
      <c r="C14" s="31"/>
      <c r="D14" s="31"/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</row>
    <row r="15" spans="3:19" x14ac:dyDescent="0.2">
      <c r="C15" s="31"/>
      <c r="D15" s="31"/>
      <c r="E15" s="31"/>
      <c r="F15" s="31"/>
      <c r="G15" s="31"/>
      <c r="H15" s="31"/>
      <c r="I15" s="31"/>
      <c r="J15" s="31"/>
      <c r="K15" s="31"/>
      <c r="L15" s="31"/>
      <c r="M15" s="31"/>
      <c r="N15" s="31"/>
      <c r="O15" s="31"/>
      <c r="P15" s="31"/>
      <c r="Q15" s="31"/>
      <c r="R15" s="31"/>
      <c r="S15" s="31"/>
    </row>
    <row r="16" spans="3:19" x14ac:dyDescent="0.2">
      <c r="C16" s="31"/>
      <c r="D16" s="31"/>
      <c r="E16" s="31"/>
      <c r="F16" s="31"/>
      <c r="G16" s="31"/>
      <c r="H16" s="31"/>
      <c r="I16" s="31"/>
      <c r="J16" s="31"/>
      <c r="K16" s="31"/>
      <c r="L16" s="31"/>
      <c r="M16" s="31"/>
      <c r="N16" s="31"/>
      <c r="O16" s="31"/>
      <c r="P16" s="31"/>
      <c r="Q16" s="31"/>
      <c r="R16" s="31"/>
      <c r="S16" s="31"/>
    </row>
    <row r="17" spans="3:19" x14ac:dyDescent="0.2">
      <c r="C17" s="31"/>
      <c r="D17" s="31"/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</row>
    <row r="18" spans="3:19" x14ac:dyDescent="0.2">
      <c r="C18" s="31"/>
      <c r="D18" s="31"/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</row>
    <row r="19" spans="3:19" x14ac:dyDescent="0.2">
      <c r="C19" s="31"/>
      <c r="D19" s="3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</row>
    <row r="20" spans="3:19" x14ac:dyDescent="0.2">
      <c r="C20" s="31"/>
      <c r="D20" s="31"/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</row>
    <row r="21" spans="3:19" x14ac:dyDescent="0.2">
      <c r="C21" s="31"/>
      <c r="D21" s="31"/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</row>
    <row r="22" spans="3:19" x14ac:dyDescent="0.2">
      <c r="C22" s="31"/>
      <c r="D22" s="31"/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</row>
    <row r="23" spans="3:19" x14ac:dyDescent="0.2">
      <c r="C23" s="31"/>
      <c r="D23" s="31"/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</row>
    <row r="24" spans="3:19" x14ac:dyDescent="0.2">
      <c r="C24" s="31"/>
      <c r="D24" s="31"/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</row>
    <row r="25" spans="3:19" x14ac:dyDescent="0.2">
      <c r="C25" s="31"/>
      <c r="D25" s="31"/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</row>
    <row r="26" spans="3:19" x14ac:dyDescent="0.2">
      <c r="C26" s="31"/>
      <c r="D26" s="31"/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</row>
    <row r="27" spans="3:19" x14ac:dyDescent="0.2">
      <c r="C27" s="31"/>
      <c r="D27" s="31"/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</row>
    <row r="28" spans="3:19" x14ac:dyDescent="0.2">
      <c r="C28" s="31"/>
      <c r="D28" s="31"/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</row>
    <row r="29" spans="3:19" x14ac:dyDescent="0.2"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</row>
    <row r="30" spans="3:19" x14ac:dyDescent="0.2">
      <c r="C30" s="31"/>
      <c r="D30" s="31"/>
      <c r="E30" s="31"/>
      <c r="F30" s="31"/>
      <c r="G30" s="31"/>
      <c r="H30" s="31"/>
      <c r="I30" s="31"/>
      <c r="J30" s="31"/>
      <c r="K30" s="31"/>
      <c r="L30" s="31"/>
      <c r="M30" s="31"/>
      <c r="N30" s="31"/>
      <c r="O30" s="31"/>
      <c r="P30" s="31"/>
      <c r="Q30" s="31"/>
      <c r="R30" s="31"/>
      <c r="S30" s="31"/>
    </row>
    <row r="31" spans="3:19" x14ac:dyDescent="0.2">
      <c r="C31" s="31"/>
      <c r="D31" s="31"/>
      <c r="E31" s="31"/>
      <c r="F31" s="31"/>
      <c r="G31" s="31"/>
      <c r="H31" s="31"/>
      <c r="I31" s="31"/>
      <c r="J31" s="31"/>
      <c r="K31" s="31"/>
      <c r="L31" s="31"/>
      <c r="M31" s="31"/>
      <c r="N31" s="31"/>
      <c r="O31" s="31"/>
      <c r="P31" s="31"/>
      <c r="Q31" s="31"/>
      <c r="R31" s="31"/>
      <c r="S31" s="31"/>
    </row>
    <row r="32" spans="3:19" x14ac:dyDescent="0.2">
      <c r="C32" s="31"/>
      <c r="D32" s="31"/>
      <c r="E32" s="31"/>
      <c r="F32" s="31"/>
      <c r="G32" s="31"/>
      <c r="H32" s="31"/>
      <c r="I32" s="31"/>
      <c r="J32" s="31"/>
      <c r="K32" s="31"/>
      <c r="L32" s="31"/>
      <c r="M32" s="31"/>
      <c r="N32" s="31"/>
      <c r="O32" s="31"/>
      <c r="P32" s="31"/>
      <c r="Q32" s="31"/>
      <c r="R32" s="31"/>
      <c r="S32" s="31"/>
    </row>
    <row r="33" spans="3:19" x14ac:dyDescent="0.2">
      <c r="C33" s="31"/>
      <c r="D33" s="31"/>
      <c r="E33" s="31"/>
      <c r="F33" s="31"/>
      <c r="G33" s="31"/>
      <c r="H33" s="31"/>
      <c r="I33" s="31"/>
      <c r="J33" s="31"/>
      <c r="K33" s="31"/>
      <c r="L33" s="31"/>
      <c r="M33" s="31"/>
      <c r="N33" s="31"/>
      <c r="O33" s="31"/>
      <c r="P33" s="31"/>
      <c r="Q33" s="31"/>
      <c r="R33" s="31"/>
      <c r="S33" s="31"/>
    </row>
    <row r="34" spans="3:19" x14ac:dyDescent="0.2">
      <c r="C34" s="31"/>
      <c r="D34" s="31"/>
      <c r="E34" s="31"/>
      <c r="F34" s="31"/>
      <c r="G34" s="31"/>
      <c r="H34" s="31"/>
      <c r="I34" s="31"/>
      <c r="J34" s="31"/>
      <c r="K34" s="31"/>
      <c r="L34" s="31"/>
      <c r="M34" s="31"/>
      <c r="N34" s="31"/>
      <c r="O34" s="31"/>
      <c r="P34" s="31"/>
      <c r="Q34" s="31"/>
      <c r="R34" s="31"/>
      <c r="S34" s="31"/>
    </row>
    <row r="35" spans="3:19" x14ac:dyDescent="0.2">
      <c r="C35" s="31"/>
      <c r="D35" s="31"/>
      <c r="E35" s="31"/>
      <c r="F35" s="31"/>
      <c r="G35" s="31"/>
      <c r="H35" s="31"/>
      <c r="I35" s="31"/>
      <c r="J35" s="31"/>
      <c r="K35" s="31"/>
      <c r="L35" s="31"/>
      <c r="M35" s="31"/>
      <c r="N35" s="31"/>
      <c r="O35" s="31"/>
      <c r="P35" s="31"/>
      <c r="Q35" s="31"/>
      <c r="R35" s="31"/>
      <c r="S35" s="31"/>
    </row>
    <row r="36" spans="3:19" x14ac:dyDescent="0.2">
      <c r="C36" s="31"/>
      <c r="D36" s="31"/>
      <c r="E36" s="31"/>
      <c r="F36" s="31"/>
      <c r="G36" s="31"/>
      <c r="H36" s="31"/>
      <c r="I36" s="31"/>
      <c r="J36" s="31"/>
      <c r="K36" s="31"/>
      <c r="L36" s="31"/>
      <c r="M36" s="31"/>
      <c r="N36" s="31"/>
      <c r="O36" s="31"/>
      <c r="P36" s="31"/>
      <c r="Q36" s="31"/>
      <c r="R36" s="31"/>
      <c r="S36" s="31"/>
    </row>
    <row r="37" spans="3:19" x14ac:dyDescent="0.2">
      <c r="C37" s="31"/>
      <c r="D37" s="31"/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</row>
    <row r="38" spans="3:19" x14ac:dyDescent="0.2">
      <c r="C38" s="31"/>
      <c r="D38" s="31"/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</row>
    <row r="39" spans="3:19" x14ac:dyDescent="0.2">
      <c r="C39" s="31"/>
      <c r="D39" s="31"/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</row>
    <row r="40" spans="3:19" x14ac:dyDescent="0.2">
      <c r="C40" s="31"/>
      <c r="D40" s="31"/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</row>
    <row r="41" spans="3:19" x14ac:dyDescent="0.2">
      <c r="C41" s="31"/>
      <c r="D41" s="31"/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</row>
    <row r="42" spans="3:19" x14ac:dyDescent="0.2">
      <c r="C42" s="31"/>
      <c r="D42" s="31"/>
      <c r="E42" s="31"/>
      <c r="F42" s="31"/>
      <c r="G42" s="31"/>
      <c r="H42" s="31"/>
      <c r="I42" s="31"/>
      <c r="J42" s="31"/>
      <c r="K42" s="31"/>
      <c r="L42" s="31"/>
      <c r="M42" s="31"/>
      <c r="N42" s="31"/>
      <c r="O42" s="31"/>
      <c r="P42" s="31"/>
      <c r="Q42" s="31"/>
      <c r="R42" s="31"/>
      <c r="S42" s="31"/>
    </row>
    <row r="43" spans="3:19" x14ac:dyDescent="0.2">
      <c r="C43" s="31"/>
      <c r="D43" s="31"/>
      <c r="E43" s="31"/>
      <c r="F43" s="31"/>
      <c r="G43" s="31"/>
      <c r="H43" s="31"/>
      <c r="I43" s="31"/>
      <c r="J43" s="31"/>
      <c r="K43" s="31"/>
      <c r="L43" s="31"/>
      <c r="M43" s="31"/>
      <c r="N43" s="31"/>
      <c r="O43" s="31"/>
      <c r="P43" s="31"/>
      <c r="Q43" s="31"/>
      <c r="R43" s="31"/>
      <c r="S43" s="31"/>
    </row>
    <row r="44" spans="3:19" x14ac:dyDescent="0.2">
      <c r="C44" s="31"/>
      <c r="D44" s="31"/>
      <c r="E44" s="31"/>
      <c r="F44" s="31"/>
      <c r="G44" s="31"/>
      <c r="H44" s="31"/>
      <c r="I44" s="31"/>
      <c r="J44" s="31"/>
      <c r="K44" s="31"/>
      <c r="L44" s="31"/>
      <c r="M44" s="31"/>
      <c r="N44" s="31"/>
      <c r="O44" s="31"/>
      <c r="P44" s="31"/>
      <c r="Q44" s="31"/>
      <c r="R44" s="31"/>
      <c r="S44" s="31"/>
    </row>
    <row r="45" spans="3:19" x14ac:dyDescent="0.2">
      <c r="C45" s="31"/>
      <c r="D45" s="31"/>
      <c r="E45" s="31"/>
      <c r="F45" s="31"/>
      <c r="G45" s="31"/>
      <c r="H45" s="31"/>
      <c r="I45" s="31"/>
      <c r="J45" s="31"/>
      <c r="K45" s="31"/>
      <c r="L45" s="31"/>
      <c r="M45" s="31"/>
      <c r="N45" s="31"/>
      <c r="O45" s="31"/>
      <c r="P45" s="31"/>
      <c r="Q45" s="31"/>
      <c r="R45" s="31"/>
      <c r="S45" s="31"/>
    </row>
    <row r="46" spans="3:19" x14ac:dyDescent="0.2">
      <c r="C46" s="31"/>
      <c r="D46" s="31"/>
      <c r="E46" s="31"/>
      <c r="F46" s="31"/>
      <c r="G46" s="31"/>
      <c r="H46" s="31"/>
      <c r="I46" s="31"/>
      <c r="J46" s="31"/>
      <c r="K46" s="31"/>
      <c r="L46" s="31"/>
      <c r="M46" s="31"/>
      <c r="N46" s="31"/>
      <c r="O46" s="31"/>
      <c r="P46" s="31"/>
      <c r="Q46" s="31"/>
      <c r="R46" s="31"/>
      <c r="S46" s="31"/>
    </row>
    <row r="47" spans="3:19" x14ac:dyDescent="0.2">
      <c r="C47" s="31"/>
      <c r="D47" s="31"/>
      <c r="E47" s="31"/>
      <c r="F47" s="31"/>
      <c r="G47" s="31"/>
      <c r="H47" s="31"/>
      <c r="I47" s="31"/>
      <c r="J47" s="31"/>
      <c r="K47" s="31"/>
      <c r="L47" s="31"/>
      <c r="M47" s="31"/>
      <c r="N47" s="31"/>
      <c r="O47" s="31"/>
      <c r="P47" s="31"/>
      <c r="Q47" s="31"/>
      <c r="R47" s="31"/>
      <c r="S47" s="31"/>
    </row>
    <row r="48" spans="3:19" x14ac:dyDescent="0.2">
      <c r="C48" s="31"/>
      <c r="D48" s="31"/>
      <c r="E48" s="31"/>
      <c r="F48" s="31"/>
      <c r="G48" s="31"/>
      <c r="H48" s="31"/>
      <c r="I48" s="31"/>
      <c r="J48" s="31"/>
      <c r="K48" s="31"/>
      <c r="L48" s="31"/>
      <c r="M48" s="31"/>
      <c r="N48" s="31"/>
      <c r="O48" s="31"/>
      <c r="P48" s="31"/>
      <c r="Q48" s="31"/>
      <c r="R48" s="31"/>
      <c r="S48" s="31"/>
    </row>
    <row r="49" spans="3:19" x14ac:dyDescent="0.2">
      <c r="C49" s="31"/>
      <c r="D49" s="31"/>
      <c r="E49" s="31"/>
      <c r="F49" s="31"/>
      <c r="G49" s="31"/>
      <c r="H49" s="31"/>
      <c r="I49" s="31"/>
      <c r="J49" s="31"/>
      <c r="K49" s="31"/>
      <c r="L49" s="31"/>
      <c r="M49" s="31"/>
      <c r="N49" s="31"/>
      <c r="O49" s="31"/>
      <c r="P49" s="31"/>
      <c r="Q49" s="31"/>
      <c r="R49" s="31"/>
      <c r="S49" s="31"/>
    </row>
    <row r="50" spans="3:19" x14ac:dyDescent="0.2">
      <c r="C50" s="31"/>
      <c r="D50" s="31"/>
      <c r="E50" s="31"/>
      <c r="F50" s="31"/>
      <c r="G50" s="31"/>
      <c r="H50" s="31"/>
      <c r="I50" s="31"/>
      <c r="J50" s="31"/>
      <c r="K50" s="31"/>
      <c r="L50" s="31"/>
      <c r="M50" s="31"/>
      <c r="N50" s="31"/>
      <c r="O50" s="31"/>
      <c r="P50" s="31"/>
      <c r="Q50" s="31"/>
      <c r="R50" s="31"/>
      <c r="S50" s="31"/>
    </row>
    <row r="51" spans="3:19" x14ac:dyDescent="0.2">
      <c r="C51" s="31"/>
      <c r="D51" s="31"/>
      <c r="E51" s="31"/>
      <c r="F51" s="31"/>
      <c r="G51" s="31"/>
      <c r="H51" s="31"/>
      <c r="I51" s="31"/>
      <c r="J51" s="31"/>
      <c r="K51" s="31"/>
      <c r="L51" s="31"/>
      <c r="M51" s="31"/>
      <c r="N51" s="31"/>
      <c r="O51" s="31"/>
      <c r="P51" s="31"/>
      <c r="Q51" s="31"/>
      <c r="R51" s="31"/>
      <c r="S51" s="31"/>
    </row>
    <row r="52" spans="3:19" x14ac:dyDescent="0.2">
      <c r="C52" s="31"/>
      <c r="D52" s="31"/>
      <c r="E52" s="31"/>
      <c r="F52" s="31"/>
      <c r="G52" s="31"/>
      <c r="H52" s="31"/>
      <c r="I52" s="31"/>
      <c r="J52" s="31"/>
      <c r="K52" s="31"/>
      <c r="L52" s="31"/>
      <c r="M52" s="31"/>
      <c r="N52" s="31"/>
      <c r="O52" s="31"/>
      <c r="P52" s="31"/>
      <c r="Q52" s="31"/>
      <c r="R52" s="31"/>
      <c r="S52" s="31"/>
    </row>
    <row r="53" spans="3:19" x14ac:dyDescent="0.2">
      <c r="C53" s="31"/>
      <c r="D53" s="31"/>
      <c r="E53" s="31"/>
      <c r="F53" s="31"/>
      <c r="G53" s="31"/>
      <c r="H53" s="31"/>
      <c r="I53" s="31"/>
      <c r="J53" s="31"/>
      <c r="K53" s="31"/>
      <c r="L53" s="31"/>
      <c r="M53" s="31"/>
      <c r="N53" s="31"/>
      <c r="O53" s="31"/>
      <c r="P53" s="31"/>
      <c r="Q53" s="31"/>
      <c r="R53" s="31"/>
      <c r="S53" s="31"/>
    </row>
    <row r="54" spans="3:19" x14ac:dyDescent="0.2">
      <c r="C54" s="31"/>
      <c r="D54" s="31"/>
      <c r="E54" s="31"/>
      <c r="F54" s="31"/>
      <c r="G54" s="31"/>
      <c r="H54" s="31"/>
      <c r="I54" s="31"/>
      <c r="J54" s="31"/>
      <c r="K54" s="31"/>
      <c r="L54" s="31"/>
      <c r="M54" s="31"/>
      <c r="N54" s="31"/>
      <c r="O54" s="31"/>
      <c r="P54" s="31"/>
      <c r="Q54" s="31"/>
      <c r="R54" s="31"/>
      <c r="S54" s="31"/>
    </row>
    <row r="55" spans="3:19" x14ac:dyDescent="0.2">
      <c r="C55" s="31"/>
      <c r="D55" s="31"/>
      <c r="E55" s="31"/>
      <c r="F55" s="31"/>
      <c r="G55" s="31"/>
      <c r="H55" s="31"/>
      <c r="I55" s="31"/>
      <c r="J55" s="31"/>
      <c r="K55" s="31"/>
      <c r="L55" s="31"/>
      <c r="M55" s="31"/>
      <c r="N55" s="31"/>
      <c r="O55" s="31"/>
      <c r="P55" s="31"/>
      <c r="Q55" s="31"/>
      <c r="R55" s="31"/>
      <c r="S55" s="31"/>
    </row>
    <row r="56" spans="3:19" s="34" customFormat="1" ht="10.5" customHeight="1" x14ac:dyDescent="0.2">
      <c r="C56" s="31"/>
      <c r="D56" s="31"/>
      <c r="E56" s="31"/>
      <c r="F56" s="31"/>
      <c r="G56" s="31"/>
      <c r="H56" s="31"/>
      <c r="I56" s="31"/>
      <c r="J56" s="31"/>
      <c r="K56" s="31"/>
      <c r="L56" s="31"/>
      <c r="M56" s="31"/>
      <c r="N56" s="31"/>
      <c r="O56" s="31"/>
      <c r="P56" s="31"/>
      <c r="Q56" s="31"/>
      <c r="R56" s="31"/>
      <c r="S56" s="31"/>
    </row>
    <row r="57" spans="3:19" s="34" customFormat="1" ht="15" customHeight="1" x14ac:dyDescent="0.2">
      <c r="C57" s="351">
        <v>75</v>
      </c>
      <c r="D57" s="351"/>
      <c r="E57" s="351"/>
      <c r="F57" s="351"/>
      <c r="G57" s="351"/>
      <c r="H57" s="351"/>
      <c r="I57" s="351"/>
      <c r="J57" s="351"/>
      <c r="K57" s="351"/>
      <c r="L57" s="31"/>
      <c r="M57" s="31"/>
      <c r="N57" s="31"/>
      <c r="O57" s="31"/>
      <c r="P57" s="31"/>
      <c r="Q57" s="31"/>
      <c r="R57" s="31"/>
      <c r="S57" s="31"/>
    </row>
    <row r="58" spans="3:19" x14ac:dyDescent="0.2">
      <c r="C58" s="31"/>
      <c r="D58" s="31"/>
      <c r="E58" s="31"/>
      <c r="F58" s="31"/>
      <c r="G58" s="31"/>
      <c r="H58" s="31"/>
      <c r="I58" s="31"/>
      <c r="J58" s="31"/>
      <c r="K58" s="31"/>
      <c r="L58" s="31"/>
      <c r="M58" s="31"/>
      <c r="N58" s="31"/>
      <c r="O58" s="31"/>
      <c r="P58" s="31"/>
      <c r="Q58" s="31"/>
      <c r="R58" s="31"/>
      <c r="S58" s="31"/>
    </row>
    <row r="59" spans="3:19" x14ac:dyDescent="0.2">
      <c r="C59" s="31"/>
      <c r="D59" s="31"/>
      <c r="E59" s="31"/>
      <c r="F59" s="31"/>
      <c r="G59" s="31"/>
      <c r="H59" s="31"/>
      <c r="I59" s="31"/>
      <c r="J59" s="31"/>
      <c r="K59" s="31"/>
      <c r="L59" s="31"/>
      <c r="M59" s="31"/>
      <c r="N59" s="31"/>
      <c r="O59" s="31"/>
      <c r="P59" s="31"/>
      <c r="Q59" s="31"/>
      <c r="R59" s="31"/>
      <c r="S59" s="31"/>
    </row>
    <row r="60" spans="3:19" x14ac:dyDescent="0.2">
      <c r="C60" s="31"/>
      <c r="D60" s="31"/>
      <c r="E60" s="31"/>
      <c r="F60" s="31"/>
      <c r="G60" s="31"/>
      <c r="H60" s="31"/>
      <c r="I60" s="31"/>
      <c r="J60" s="31"/>
      <c r="K60" s="31"/>
      <c r="L60" s="31"/>
      <c r="M60" s="31"/>
      <c r="N60" s="31"/>
      <c r="O60" s="31"/>
      <c r="P60" s="31"/>
      <c r="Q60" s="31"/>
      <c r="R60" s="31"/>
      <c r="S60" s="31"/>
    </row>
    <row r="61" spans="3:19" x14ac:dyDescent="0.2">
      <c r="C61" s="31"/>
      <c r="D61" s="31"/>
      <c r="E61" s="31"/>
      <c r="F61" s="31"/>
      <c r="G61" s="31"/>
      <c r="H61" s="31"/>
      <c r="I61" s="31"/>
      <c r="J61" s="31"/>
      <c r="K61" s="31"/>
      <c r="L61" s="31"/>
      <c r="M61" s="31"/>
      <c r="N61" s="31"/>
      <c r="O61" s="31"/>
      <c r="P61" s="31"/>
      <c r="Q61" s="31"/>
      <c r="R61" s="31"/>
      <c r="S61" s="31"/>
    </row>
    <row r="62" spans="3:19" x14ac:dyDescent="0.2">
      <c r="C62" s="31"/>
      <c r="D62" s="31"/>
      <c r="E62" s="31"/>
      <c r="F62" s="31"/>
      <c r="G62" s="31"/>
      <c r="H62" s="31"/>
      <c r="I62" s="31"/>
      <c r="J62" s="31"/>
      <c r="K62" s="31"/>
      <c r="L62" s="31"/>
      <c r="M62" s="31"/>
      <c r="N62" s="31"/>
      <c r="O62" s="31"/>
      <c r="P62" s="31"/>
      <c r="Q62" s="31"/>
      <c r="R62" s="31"/>
      <c r="S62" s="31"/>
    </row>
    <row r="63" spans="3:19" x14ac:dyDescent="0.2">
      <c r="C63" s="31"/>
      <c r="D63" s="31"/>
      <c r="E63" s="31"/>
      <c r="F63" s="31"/>
      <c r="G63" s="31"/>
      <c r="H63" s="31"/>
      <c r="I63" s="31"/>
      <c r="J63" s="31"/>
      <c r="K63" s="31"/>
      <c r="L63" s="31"/>
      <c r="M63" s="31"/>
      <c r="N63" s="31"/>
      <c r="O63" s="31"/>
      <c r="P63" s="31"/>
      <c r="Q63" s="31"/>
      <c r="R63" s="31"/>
      <c r="S63" s="31"/>
    </row>
    <row r="64" spans="3:19" x14ac:dyDescent="0.2">
      <c r="C64" s="31"/>
      <c r="D64" s="31"/>
      <c r="E64" s="31"/>
      <c r="F64" s="31"/>
      <c r="G64" s="31"/>
      <c r="H64" s="31"/>
      <c r="I64" s="31"/>
      <c r="J64" s="31"/>
      <c r="K64" s="31"/>
      <c r="L64" s="31"/>
      <c r="M64" s="31"/>
      <c r="N64" s="31"/>
      <c r="O64" s="31"/>
      <c r="P64" s="31"/>
      <c r="Q64" s="31"/>
      <c r="R64" s="31"/>
      <c r="S64" s="31"/>
    </row>
    <row r="65" spans="3:19" x14ac:dyDescent="0.2">
      <c r="C65" s="31"/>
      <c r="D65" s="31"/>
      <c r="E65" s="31"/>
      <c r="F65" s="31"/>
      <c r="G65" s="31"/>
      <c r="H65" s="31"/>
      <c r="I65" s="31"/>
      <c r="J65" s="31"/>
      <c r="K65" s="31"/>
      <c r="L65" s="31"/>
      <c r="M65" s="31"/>
      <c r="N65" s="31"/>
      <c r="O65" s="31"/>
      <c r="P65" s="31"/>
      <c r="Q65" s="31"/>
      <c r="R65" s="31"/>
      <c r="S65" s="31"/>
    </row>
    <row r="66" spans="3:19" x14ac:dyDescent="0.2">
      <c r="C66" s="31"/>
      <c r="D66" s="31"/>
      <c r="E66" s="31"/>
      <c r="F66" s="31"/>
      <c r="G66" s="31"/>
      <c r="H66" s="31"/>
      <c r="I66" s="31"/>
      <c r="J66" s="31"/>
      <c r="K66" s="31"/>
      <c r="L66" s="31"/>
      <c r="M66" s="31"/>
      <c r="N66" s="31"/>
      <c r="O66" s="31"/>
      <c r="P66" s="31"/>
      <c r="Q66" s="31"/>
      <c r="R66" s="31"/>
      <c r="S66" s="31"/>
    </row>
    <row r="67" spans="3:19" x14ac:dyDescent="0.2">
      <c r="C67" s="31"/>
      <c r="D67" s="31"/>
      <c r="E67" s="31"/>
      <c r="F67" s="31"/>
      <c r="G67" s="31"/>
      <c r="H67" s="31"/>
      <c r="I67" s="31"/>
      <c r="J67" s="31"/>
      <c r="K67" s="31"/>
      <c r="L67" s="31"/>
      <c r="M67" s="31"/>
      <c r="N67" s="31"/>
      <c r="O67" s="31"/>
      <c r="P67" s="31"/>
      <c r="Q67" s="31"/>
      <c r="R67" s="31"/>
      <c r="S67" s="31"/>
    </row>
    <row r="68" spans="3:19" x14ac:dyDescent="0.2">
      <c r="C68" s="31"/>
      <c r="D68" s="31"/>
      <c r="E68" s="31"/>
      <c r="F68" s="31"/>
      <c r="G68" s="31"/>
      <c r="H68" s="31"/>
      <c r="I68" s="31"/>
      <c r="J68" s="31"/>
      <c r="K68" s="31"/>
      <c r="L68" s="31"/>
      <c r="M68" s="31"/>
      <c r="N68" s="31"/>
      <c r="O68" s="31"/>
      <c r="P68" s="31"/>
      <c r="Q68" s="31"/>
      <c r="R68" s="31"/>
      <c r="S68" s="31"/>
    </row>
    <row r="69" spans="3:19" x14ac:dyDescent="0.2">
      <c r="C69" s="31"/>
      <c r="D69" s="31"/>
      <c r="E69" s="31"/>
      <c r="F69" s="31"/>
      <c r="G69" s="31"/>
      <c r="H69" s="31"/>
      <c r="I69" s="31"/>
      <c r="J69" s="31"/>
      <c r="K69" s="31"/>
      <c r="L69" s="31"/>
      <c r="M69" s="31"/>
      <c r="N69" s="31"/>
      <c r="O69" s="31"/>
      <c r="P69" s="31"/>
      <c r="Q69" s="31"/>
      <c r="R69" s="31"/>
      <c r="S69" s="31"/>
    </row>
    <row r="70" spans="3:19" x14ac:dyDescent="0.2">
      <c r="C70" s="31"/>
      <c r="D70" s="31"/>
      <c r="E70" s="31"/>
      <c r="F70" s="31"/>
      <c r="G70" s="31"/>
      <c r="H70" s="31"/>
      <c r="I70" s="31"/>
      <c r="J70" s="31"/>
      <c r="K70" s="31"/>
      <c r="L70" s="31"/>
      <c r="M70" s="31"/>
      <c r="N70" s="31"/>
      <c r="O70" s="31"/>
      <c r="P70" s="31"/>
      <c r="Q70" s="31"/>
      <c r="R70" s="31"/>
      <c r="S70" s="31"/>
    </row>
    <row r="71" spans="3:19" x14ac:dyDescent="0.2">
      <c r="C71" s="31"/>
      <c r="D71" s="31"/>
      <c r="E71" s="31"/>
      <c r="F71" s="31"/>
      <c r="G71" s="31"/>
      <c r="H71" s="31"/>
      <c r="I71" s="31"/>
      <c r="J71" s="31"/>
      <c r="K71" s="31"/>
      <c r="L71" s="31"/>
      <c r="M71" s="31"/>
      <c r="N71" s="31"/>
      <c r="O71" s="31"/>
      <c r="P71" s="31"/>
      <c r="Q71" s="31"/>
      <c r="R71" s="31"/>
      <c r="S71" s="31"/>
    </row>
    <row r="72" spans="3:19" x14ac:dyDescent="0.2">
      <c r="C72" s="31"/>
      <c r="D72" s="31"/>
      <c r="E72" s="31"/>
      <c r="F72" s="31"/>
      <c r="G72" s="31"/>
      <c r="H72" s="31"/>
      <c r="I72" s="31"/>
      <c r="J72" s="31"/>
      <c r="K72" s="31"/>
      <c r="L72" s="31"/>
      <c r="M72" s="31"/>
      <c r="N72" s="31"/>
      <c r="O72" s="31"/>
      <c r="P72" s="31"/>
      <c r="Q72" s="31"/>
      <c r="R72" s="31"/>
      <c r="S72" s="31"/>
    </row>
    <row r="73" spans="3:19" x14ac:dyDescent="0.2">
      <c r="C73" s="31"/>
      <c r="D73" s="31"/>
      <c r="E73" s="31"/>
      <c r="F73" s="31"/>
      <c r="G73" s="31"/>
      <c r="H73" s="31"/>
      <c r="I73" s="31"/>
      <c r="J73" s="31"/>
      <c r="K73" s="31"/>
      <c r="L73" s="31"/>
      <c r="M73" s="31"/>
      <c r="N73" s="31"/>
      <c r="O73" s="31"/>
      <c r="P73" s="31"/>
      <c r="Q73" s="31"/>
      <c r="R73" s="31"/>
      <c r="S73" s="31"/>
    </row>
    <row r="74" spans="3:19" x14ac:dyDescent="0.2">
      <c r="C74" s="31"/>
      <c r="D74" s="31"/>
      <c r="E74" s="31"/>
      <c r="F74" s="31"/>
      <c r="G74" s="31"/>
      <c r="H74" s="31"/>
      <c r="I74" s="31"/>
      <c r="J74" s="31"/>
      <c r="K74" s="31"/>
      <c r="L74" s="31"/>
      <c r="M74" s="31"/>
      <c r="N74" s="31"/>
      <c r="O74" s="31"/>
      <c r="P74" s="31"/>
      <c r="Q74" s="31"/>
      <c r="R74" s="31"/>
      <c r="S74" s="31"/>
    </row>
    <row r="75" spans="3:19" x14ac:dyDescent="0.2">
      <c r="C75" s="31"/>
      <c r="D75" s="31"/>
      <c r="E75" s="31"/>
      <c r="F75" s="31"/>
      <c r="G75" s="31"/>
      <c r="H75" s="31"/>
      <c r="I75" s="31"/>
      <c r="J75" s="31"/>
      <c r="K75" s="31"/>
      <c r="L75" s="31"/>
      <c r="M75" s="31"/>
      <c r="N75" s="31"/>
      <c r="O75" s="31"/>
      <c r="P75" s="31"/>
      <c r="Q75" s="31"/>
      <c r="R75" s="31"/>
      <c r="S75" s="31"/>
    </row>
    <row r="76" spans="3:19" x14ac:dyDescent="0.2">
      <c r="C76" s="31"/>
      <c r="D76" s="31"/>
      <c r="E76" s="31"/>
      <c r="F76" s="31"/>
      <c r="G76" s="31"/>
      <c r="H76" s="31"/>
      <c r="I76" s="31"/>
      <c r="J76" s="31"/>
      <c r="K76" s="31"/>
      <c r="L76" s="31"/>
      <c r="M76" s="31"/>
      <c r="N76" s="31"/>
      <c r="O76" s="31"/>
      <c r="P76" s="31"/>
      <c r="Q76" s="31"/>
      <c r="R76" s="31"/>
      <c r="S76" s="31"/>
    </row>
    <row r="77" spans="3:19" x14ac:dyDescent="0.2">
      <c r="C77" s="31"/>
      <c r="D77" s="31"/>
      <c r="E77" s="31"/>
      <c r="F77" s="31"/>
      <c r="G77" s="31"/>
      <c r="H77" s="31"/>
      <c r="I77" s="31"/>
      <c r="J77" s="31"/>
      <c r="K77" s="31"/>
      <c r="L77" s="31"/>
      <c r="M77" s="31"/>
      <c r="N77" s="31"/>
      <c r="O77" s="31"/>
      <c r="P77" s="31"/>
      <c r="Q77" s="31"/>
      <c r="R77" s="31"/>
      <c r="S77" s="31"/>
    </row>
    <row r="78" spans="3:19" x14ac:dyDescent="0.2">
      <c r="C78" s="31"/>
      <c r="D78" s="31"/>
      <c r="E78" s="31"/>
      <c r="F78" s="31"/>
      <c r="G78" s="31"/>
      <c r="H78" s="31"/>
      <c r="I78" s="31"/>
      <c r="J78" s="31"/>
      <c r="K78" s="31"/>
      <c r="L78" s="31"/>
      <c r="M78" s="31"/>
      <c r="N78" s="31"/>
      <c r="O78" s="31"/>
      <c r="P78" s="31"/>
      <c r="Q78" s="31"/>
      <c r="R78" s="31"/>
      <c r="S78" s="31"/>
    </row>
    <row r="79" spans="3:19" x14ac:dyDescent="0.2">
      <c r="C79" s="31"/>
      <c r="D79" s="31"/>
      <c r="E79" s="31"/>
      <c r="F79" s="31"/>
      <c r="G79" s="31"/>
      <c r="H79" s="31"/>
      <c r="I79" s="31"/>
      <c r="J79" s="31"/>
      <c r="K79" s="31"/>
      <c r="L79" s="31"/>
      <c r="M79" s="31"/>
      <c r="N79" s="31"/>
      <c r="O79" s="31"/>
      <c r="P79" s="31"/>
      <c r="Q79" s="31"/>
      <c r="R79" s="31"/>
      <c r="S79" s="31"/>
    </row>
    <row r="80" spans="3:19" x14ac:dyDescent="0.2">
      <c r="C80" s="31"/>
      <c r="D80" s="31"/>
      <c r="E80" s="31"/>
      <c r="F80" s="31"/>
      <c r="G80" s="31"/>
      <c r="H80" s="31"/>
      <c r="I80" s="31"/>
      <c r="J80" s="31"/>
      <c r="K80" s="31"/>
      <c r="L80" s="31"/>
      <c r="M80" s="31"/>
      <c r="N80" s="31"/>
      <c r="O80" s="31"/>
      <c r="P80" s="31"/>
      <c r="Q80" s="31"/>
      <c r="R80" s="31"/>
      <c r="S80" s="31"/>
    </row>
    <row r="81" spans="3:19" x14ac:dyDescent="0.2">
      <c r="C81" s="31"/>
      <c r="D81" s="31"/>
      <c r="E81" s="31"/>
      <c r="F81" s="31"/>
      <c r="G81" s="31"/>
      <c r="H81" s="31"/>
      <c r="I81" s="31"/>
      <c r="J81" s="31"/>
      <c r="K81" s="31"/>
      <c r="L81" s="31"/>
      <c r="M81" s="31"/>
      <c r="N81" s="31"/>
      <c r="O81" s="31"/>
      <c r="P81" s="31"/>
      <c r="Q81" s="31"/>
      <c r="R81" s="31"/>
      <c r="S81" s="31"/>
    </row>
    <row r="82" spans="3:19" x14ac:dyDescent="0.2">
      <c r="C82" s="31"/>
      <c r="D82" s="31"/>
      <c r="E82" s="31"/>
      <c r="F82" s="31"/>
      <c r="G82" s="31"/>
      <c r="H82" s="31"/>
      <c r="I82" s="31"/>
      <c r="J82" s="31"/>
      <c r="K82" s="31"/>
      <c r="L82" s="31"/>
      <c r="M82" s="31"/>
      <c r="N82" s="31"/>
      <c r="O82" s="31"/>
      <c r="P82" s="31"/>
      <c r="Q82" s="31"/>
      <c r="R82" s="31"/>
      <c r="S82" s="31"/>
    </row>
    <row r="83" spans="3:19" x14ac:dyDescent="0.2">
      <c r="C83" s="31"/>
      <c r="D83" s="31"/>
      <c r="E83" s="31"/>
      <c r="F83" s="31"/>
      <c r="G83" s="31"/>
      <c r="H83" s="31"/>
      <c r="I83" s="31"/>
      <c r="J83" s="31"/>
      <c r="K83" s="31"/>
      <c r="L83" s="31"/>
      <c r="M83" s="31"/>
      <c r="N83" s="31"/>
      <c r="O83" s="31"/>
      <c r="P83" s="31"/>
      <c r="Q83" s="31"/>
      <c r="R83" s="31"/>
      <c r="S83" s="31"/>
    </row>
    <row r="84" spans="3:19" x14ac:dyDescent="0.2">
      <c r="C84" s="31"/>
      <c r="D84" s="31"/>
      <c r="E84" s="31"/>
      <c r="F84" s="31"/>
      <c r="G84" s="31"/>
      <c r="H84" s="31"/>
      <c r="I84" s="31"/>
      <c r="J84" s="31"/>
      <c r="K84" s="31"/>
      <c r="L84" s="31"/>
      <c r="M84" s="31"/>
      <c r="N84" s="31"/>
      <c r="O84" s="31"/>
      <c r="P84" s="31"/>
      <c r="Q84" s="31"/>
      <c r="R84" s="31"/>
      <c r="S84" s="31"/>
    </row>
    <row r="85" spans="3:19" x14ac:dyDescent="0.2">
      <c r="C85" s="31"/>
      <c r="D85" s="31"/>
      <c r="E85" s="31"/>
      <c r="F85" s="31"/>
      <c r="G85" s="31"/>
      <c r="H85" s="31"/>
      <c r="I85" s="31"/>
      <c r="J85" s="31"/>
      <c r="K85" s="31"/>
      <c r="L85" s="31"/>
      <c r="M85" s="31"/>
      <c r="N85" s="31"/>
      <c r="O85" s="31"/>
      <c r="P85" s="31"/>
      <c r="Q85" s="31"/>
      <c r="R85" s="31"/>
      <c r="S85" s="31"/>
    </row>
    <row r="86" spans="3:19" x14ac:dyDescent="0.2">
      <c r="C86" s="31"/>
      <c r="D86" s="31"/>
      <c r="E86" s="31"/>
      <c r="F86" s="31"/>
      <c r="G86" s="31"/>
      <c r="H86" s="31"/>
      <c r="I86" s="31"/>
      <c r="J86" s="31"/>
      <c r="K86" s="31"/>
      <c r="L86" s="31"/>
      <c r="M86" s="31"/>
      <c r="N86" s="31"/>
      <c r="O86" s="31"/>
      <c r="P86" s="31"/>
      <c r="Q86" s="31"/>
      <c r="R86" s="31"/>
      <c r="S86" s="31"/>
    </row>
    <row r="87" spans="3:19" x14ac:dyDescent="0.2">
      <c r="C87" s="31"/>
      <c r="D87" s="31"/>
      <c r="E87" s="31"/>
      <c r="F87" s="31"/>
      <c r="G87" s="31"/>
      <c r="H87" s="31"/>
      <c r="I87" s="31"/>
      <c r="J87" s="31"/>
      <c r="K87" s="31"/>
      <c r="L87" s="31"/>
      <c r="M87" s="31"/>
      <c r="N87" s="31"/>
      <c r="O87" s="31"/>
      <c r="P87" s="31"/>
      <c r="Q87" s="31"/>
      <c r="R87" s="31"/>
      <c r="S87" s="31"/>
    </row>
    <row r="88" spans="3:19" x14ac:dyDescent="0.2">
      <c r="C88" s="31"/>
      <c r="D88" s="31"/>
      <c r="E88" s="31"/>
      <c r="F88" s="31"/>
      <c r="G88" s="351">
        <v>75</v>
      </c>
      <c r="H88" s="351"/>
      <c r="I88" s="351"/>
      <c r="J88" s="351"/>
      <c r="K88" s="351"/>
      <c r="L88" s="351"/>
      <c r="M88" s="351"/>
      <c r="N88" s="351"/>
      <c r="O88" s="351"/>
      <c r="P88" s="31"/>
      <c r="Q88" s="31"/>
      <c r="R88" s="31"/>
      <c r="S88" s="31"/>
    </row>
    <row r="89" spans="3:19" x14ac:dyDescent="0.2">
      <c r="C89" s="31"/>
      <c r="D89" s="31"/>
      <c r="E89" s="31"/>
      <c r="F89" s="31"/>
      <c r="G89" s="31"/>
      <c r="H89" s="31"/>
      <c r="I89" s="31"/>
      <c r="J89" s="31"/>
      <c r="K89" s="31"/>
      <c r="L89" s="31"/>
      <c r="M89" s="31"/>
      <c r="N89" s="31"/>
      <c r="O89" s="31"/>
      <c r="P89" s="31"/>
      <c r="Q89" s="31"/>
      <c r="R89" s="31"/>
      <c r="S89" s="31"/>
    </row>
    <row r="90" spans="3:19" x14ac:dyDescent="0.2">
      <c r="C90" s="31"/>
      <c r="D90" s="31"/>
      <c r="E90" s="31"/>
      <c r="F90" s="31"/>
      <c r="G90" s="31"/>
      <c r="H90" s="31"/>
      <c r="I90" s="31"/>
      <c r="J90" s="31"/>
      <c r="K90" s="31"/>
      <c r="L90" s="31"/>
      <c r="M90" s="31"/>
      <c r="N90" s="31"/>
      <c r="O90" s="31"/>
      <c r="P90" s="31"/>
      <c r="Q90" s="31"/>
      <c r="R90" s="31"/>
      <c r="S90" s="31"/>
    </row>
    <row r="91" spans="3:19" x14ac:dyDescent="0.2">
      <c r="C91" s="38"/>
      <c r="D91" s="38"/>
      <c r="E91" s="38"/>
      <c r="F91" s="38"/>
      <c r="G91" s="38"/>
      <c r="H91" s="38"/>
      <c r="I91" s="38"/>
      <c r="J91" s="38"/>
      <c r="K91" s="38"/>
      <c r="L91" s="38"/>
      <c r="M91" s="38"/>
      <c r="N91" s="38"/>
      <c r="O91" s="38"/>
      <c r="P91" s="38"/>
      <c r="Q91" s="38"/>
      <c r="R91" s="38"/>
      <c r="S91" s="38"/>
    </row>
    <row r="92" spans="3:19" x14ac:dyDescent="0.2">
      <c r="C92" s="38"/>
      <c r="D92" s="38"/>
      <c r="E92" s="38"/>
      <c r="F92" s="38"/>
      <c r="G92" s="38"/>
      <c r="H92" s="38"/>
      <c r="I92" s="38"/>
      <c r="J92" s="38"/>
      <c r="K92" s="38"/>
      <c r="L92" s="38"/>
      <c r="M92" s="38"/>
      <c r="N92" s="38"/>
      <c r="O92" s="38"/>
      <c r="P92" s="38"/>
      <c r="Q92" s="38"/>
      <c r="R92" s="38"/>
      <c r="S92" s="38"/>
    </row>
  </sheetData>
  <mergeCells count="2">
    <mergeCell ref="C57:K57"/>
    <mergeCell ref="G88:O88"/>
  </mergeCells>
  <printOptions horizontalCentered="1"/>
  <pageMargins left="0.5" right="0.5" top="1" bottom="0.99" header="0.5" footer="0.24"/>
  <pageSetup scale="55" orientation="portrait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MSPhotoEd.3" shapeId="19457" r:id="rId4">
          <objectPr defaultSize="0" autoPict="0" r:id="rId5">
            <anchor moveWithCells="1" sizeWithCells="1">
              <from>
                <xdr:col>3</xdr:col>
                <xdr:colOff>371475</xdr:colOff>
                <xdr:row>3</xdr:row>
                <xdr:rowOff>152400</xdr:rowOff>
              </from>
              <to>
                <xdr:col>6</xdr:col>
                <xdr:colOff>228600</xdr:colOff>
                <xdr:row>7</xdr:row>
                <xdr:rowOff>95250</xdr:rowOff>
              </to>
            </anchor>
          </objectPr>
        </oleObject>
      </mc:Choice>
      <mc:Fallback>
        <oleObject progId="MSPhotoEd.3" shapeId="19457" r:id="rId4"/>
      </mc:Fallback>
    </mc:AlternateContent>
  </oleObjects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J55"/>
  <sheetViews>
    <sheetView topLeftCell="A7" zoomScaleNormal="100" zoomScaleSheetLayoutView="100" workbookViewId="0">
      <selection activeCell="D3" sqref="D3"/>
    </sheetView>
  </sheetViews>
  <sheetFormatPr defaultRowHeight="12.75" x14ac:dyDescent="0.2"/>
  <cols>
    <col min="1" max="1" width="9.140625" style="46"/>
    <col min="2" max="2" width="10.28515625" style="46" customWidth="1"/>
    <col min="3" max="3" width="10.42578125" style="46" bestFit="1" customWidth="1"/>
    <col min="4" max="4" width="13.42578125" style="46" customWidth="1"/>
    <col min="5" max="5" width="13" style="46" customWidth="1"/>
    <col min="6" max="6" width="10" style="46" customWidth="1"/>
    <col min="7" max="7" width="11.85546875" style="46" customWidth="1"/>
    <col min="8" max="8" width="9.85546875" style="46" bestFit="1" customWidth="1"/>
    <col min="9" max="16384" width="9.140625" style="46"/>
  </cols>
  <sheetData>
    <row r="2" spans="2:10" x14ac:dyDescent="0.2">
      <c r="F2" s="76" t="s">
        <v>187</v>
      </c>
    </row>
    <row r="3" spans="2:10" x14ac:dyDescent="0.2">
      <c r="G3" s="44"/>
      <c r="H3" s="65"/>
      <c r="J3" s="65"/>
    </row>
    <row r="4" spans="2:10" ht="9" customHeight="1" x14ac:dyDescent="0.2"/>
    <row r="6" spans="2:10" x14ac:dyDescent="0.2">
      <c r="E6" s="47"/>
      <c r="F6" s="47"/>
    </row>
    <row r="7" spans="2:10" x14ac:dyDescent="0.2">
      <c r="B7" s="66"/>
      <c r="C7" s="82"/>
      <c r="D7" s="82"/>
      <c r="E7" s="82"/>
      <c r="F7" s="82"/>
    </row>
    <row r="8" spans="2:10" x14ac:dyDescent="0.2">
      <c r="B8" s="66"/>
      <c r="C8" s="66">
        <v>1.07</v>
      </c>
      <c r="D8" s="377" t="s">
        <v>110</v>
      </c>
      <c r="E8" s="377"/>
      <c r="F8" s="377"/>
    </row>
    <row r="9" spans="2:10" x14ac:dyDescent="0.2">
      <c r="D9" s="378"/>
      <c r="E9" s="378"/>
      <c r="F9" s="378"/>
      <c r="G9" s="126"/>
      <c r="H9" s="126"/>
    </row>
    <row r="10" spans="2:10" ht="25.5" x14ac:dyDescent="0.2">
      <c r="C10" s="127" t="s">
        <v>22</v>
      </c>
      <c r="D10" s="127" t="s">
        <v>23</v>
      </c>
      <c r="E10" s="127" t="s">
        <v>112</v>
      </c>
      <c r="F10" s="127" t="s">
        <v>111</v>
      </c>
      <c r="H10" s="52"/>
    </row>
    <row r="11" spans="2:10" x14ac:dyDescent="0.2">
      <c r="D11" s="67"/>
      <c r="E11" s="67"/>
      <c r="F11" s="67"/>
      <c r="H11" s="126"/>
    </row>
    <row r="12" spans="2:10" x14ac:dyDescent="0.2">
      <c r="C12" s="86">
        <v>1802</v>
      </c>
      <c r="D12" s="128">
        <v>933</v>
      </c>
      <c r="F12" s="129"/>
      <c r="H12" s="68"/>
    </row>
    <row r="13" spans="2:10" x14ac:dyDescent="0.2">
      <c r="C13" s="86">
        <v>1891</v>
      </c>
      <c r="D13" s="128">
        <v>4322</v>
      </c>
      <c r="E13" s="129">
        <f>+((D13/D12)-1)*100</f>
        <v>363.23687031082528</v>
      </c>
      <c r="F13" s="129">
        <v>1.7</v>
      </c>
      <c r="H13" s="52"/>
    </row>
    <row r="14" spans="2:10" x14ac:dyDescent="0.2">
      <c r="C14" s="86">
        <v>1911</v>
      </c>
      <c r="D14" s="128">
        <v>5564</v>
      </c>
      <c r="E14" s="129">
        <f>+((D14/D13)-1)*100</f>
        <v>28.736695974086079</v>
      </c>
      <c r="F14" s="129">
        <v>1.3</v>
      </c>
      <c r="H14" s="130"/>
    </row>
    <row r="15" spans="2:10" x14ac:dyDescent="0.2">
      <c r="C15" s="86">
        <v>1921</v>
      </c>
      <c r="D15" s="128">
        <v>5270</v>
      </c>
      <c r="E15" s="129">
        <f>+((D15/D14)-1)*100</f>
        <v>-5.2839683680805161</v>
      </c>
      <c r="F15" s="129">
        <v>-0.5</v>
      </c>
      <c r="H15" s="64"/>
    </row>
    <row r="16" spans="2:10" x14ac:dyDescent="0.2">
      <c r="C16" s="86">
        <v>1934</v>
      </c>
      <c r="D16" s="128">
        <v>5930</v>
      </c>
      <c r="E16" s="129">
        <f>+((D16/D15)-1)*100</f>
        <v>12.523719165085389</v>
      </c>
      <c r="F16" s="129">
        <v>0.91</v>
      </c>
      <c r="H16" s="54"/>
    </row>
    <row r="17" spans="2:8" x14ac:dyDescent="0.2">
      <c r="C17" s="86"/>
      <c r="D17" s="128"/>
      <c r="E17" s="129"/>
      <c r="F17" s="129"/>
      <c r="H17" s="54"/>
    </row>
    <row r="18" spans="2:8" x14ac:dyDescent="0.2">
      <c r="C18" s="86">
        <v>1943</v>
      </c>
      <c r="D18" s="128">
        <v>6690</v>
      </c>
      <c r="E18" s="129">
        <f>+((D18/D16)-1)*100</f>
        <v>12.816188870151768</v>
      </c>
      <c r="F18" s="129">
        <v>1.34</v>
      </c>
      <c r="H18" s="54"/>
    </row>
    <row r="19" spans="2:8" x14ac:dyDescent="0.2">
      <c r="C19" s="86">
        <v>1960</v>
      </c>
      <c r="D19" s="128">
        <v>8511</v>
      </c>
      <c r="E19" s="129">
        <f>+((D19/D18)-1)*100</f>
        <v>27.219730941704047</v>
      </c>
      <c r="F19" s="129">
        <v>1.43</v>
      </c>
      <c r="H19" s="54"/>
    </row>
    <row r="20" spans="2:8" x14ac:dyDescent="0.2">
      <c r="C20" s="131">
        <v>1970</v>
      </c>
      <c r="D20" s="132">
        <v>10068</v>
      </c>
      <c r="E20" s="129">
        <f>+((D20/D19)-1)*100</f>
        <v>18.293972506168487</v>
      </c>
      <c r="F20" s="129">
        <v>1.69</v>
      </c>
      <c r="H20" s="54"/>
    </row>
    <row r="21" spans="2:8" ht="15" customHeight="1" x14ac:dyDescent="0.2">
      <c r="C21" s="86">
        <v>1979</v>
      </c>
      <c r="D21" s="128">
        <v>16677</v>
      </c>
      <c r="E21" s="129">
        <f>+((D21/D20)-1)*100</f>
        <v>65.643623361144222</v>
      </c>
      <c r="F21" s="129">
        <v>5.77</v>
      </c>
      <c r="H21" s="54"/>
    </row>
    <row r="22" spans="2:8" x14ac:dyDescent="0.2">
      <c r="C22" s="86">
        <v>1989</v>
      </c>
      <c r="D22" s="128">
        <v>25355</v>
      </c>
      <c r="E22" s="129">
        <f>+((D22/D21)-1)*100</f>
        <v>52.035737842537635</v>
      </c>
      <c r="F22" s="129">
        <v>4.28</v>
      </c>
      <c r="H22" s="67"/>
    </row>
    <row r="23" spans="2:8" x14ac:dyDescent="0.2">
      <c r="C23" s="86"/>
      <c r="D23" s="128"/>
      <c r="E23" s="129"/>
      <c r="F23" s="129"/>
      <c r="H23" s="67"/>
    </row>
    <row r="24" spans="2:8" x14ac:dyDescent="0.2">
      <c r="C24" s="86">
        <v>1999</v>
      </c>
      <c r="D24" s="128">
        <v>39020</v>
      </c>
      <c r="E24" s="129">
        <f>+((D24/D22)-1)*100</f>
        <v>53.894695326365614</v>
      </c>
      <c r="F24" s="129">
        <v>4.41</v>
      </c>
      <c r="H24" s="67"/>
    </row>
    <row r="25" spans="2:8" x14ac:dyDescent="0.2">
      <c r="C25" s="86">
        <v>2010</v>
      </c>
      <c r="D25" s="133">
        <v>55036</v>
      </c>
      <c r="E25" s="134">
        <f>+((D25/D24)-1)*100</f>
        <v>41.045617631983603</v>
      </c>
      <c r="F25" s="129">
        <v>3.18</v>
      </c>
      <c r="H25" s="67"/>
    </row>
    <row r="26" spans="2:8" x14ac:dyDescent="0.2">
      <c r="C26" s="135"/>
      <c r="D26" s="136"/>
      <c r="E26" s="137"/>
      <c r="F26" s="138"/>
      <c r="H26" s="67"/>
    </row>
    <row r="27" spans="2:8" x14ac:dyDescent="0.2">
      <c r="B27" s="126"/>
      <c r="C27" s="126"/>
      <c r="D27" s="126"/>
      <c r="E27" s="126"/>
      <c r="F27" s="126"/>
      <c r="G27" s="126"/>
      <c r="H27" s="126"/>
    </row>
    <row r="28" spans="2:8" x14ac:dyDescent="0.2">
      <c r="B28" s="52"/>
      <c r="D28" s="52"/>
      <c r="E28" s="52"/>
      <c r="F28" s="52"/>
      <c r="G28" s="52"/>
      <c r="H28" s="52"/>
    </row>
    <row r="29" spans="2:8" x14ac:dyDescent="0.2">
      <c r="B29" s="50"/>
      <c r="C29" s="379"/>
      <c r="D29" s="379"/>
      <c r="E29" s="379"/>
      <c r="F29" s="379"/>
      <c r="G29" s="379"/>
      <c r="H29" s="379"/>
    </row>
    <row r="30" spans="2:8" ht="15" x14ac:dyDescent="0.25">
      <c r="B30" s="50"/>
      <c r="C30" s="76" t="s">
        <v>130</v>
      </c>
      <c r="D30" s="43" t="s">
        <v>115</v>
      </c>
      <c r="E30" s="43"/>
      <c r="F30" s="43"/>
      <c r="G30" s="68"/>
      <c r="H30" s="68"/>
    </row>
    <row r="31" spans="2:8" x14ac:dyDescent="0.2">
      <c r="B31" s="52"/>
      <c r="C31" s="52"/>
      <c r="D31" s="52"/>
      <c r="E31" s="52"/>
      <c r="F31" s="52"/>
      <c r="G31" s="52"/>
      <c r="H31" s="52"/>
    </row>
    <row r="32" spans="2:8" x14ac:dyDescent="0.2">
      <c r="B32" s="50"/>
      <c r="C32" s="51"/>
      <c r="D32" s="130"/>
      <c r="E32" s="51"/>
      <c r="F32" s="130"/>
      <c r="G32" s="51"/>
      <c r="H32" s="130"/>
    </row>
    <row r="33" spans="2:8" x14ac:dyDescent="0.2">
      <c r="B33" s="52"/>
      <c r="C33" s="53"/>
      <c r="D33" s="64"/>
      <c r="E33" s="53"/>
      <c r="F33" s="64"/>
      <c r="G33" s="53"/>
      <c r="H33" s="64"/>
    </row>
    <row r="34" spans="2:8" x14ac:dyDescent="0.2">
      <c r="B34" s="52"/>
      <c r="C34" s="55"/>
      <c r="D34" s="59"/>
      <c r="E34" s="53"/>
      <c r="F34" s="54"/>
      <c r="G34" s="53"/>
      <c r="H34" s="54"/>
    </row>
    <row r="35" spans="2:8" x14ac:dyDescent="0.2">
      <c r="B35" s="52"/>
      <c r="C35" s="55"/>
      <c r="D35" s="59"/>
      <c r="E35" s="53"/>
      <c r="F35" s="54"/>
      <c r="G35" s="53"/>
      <c r="H35" s="54"/>
    </row>
    <row r="36" spans="2:8" x14ac:dyDescent="0.2">
      <c r="B36" s="52"/>
      <c r="C36" s="55"/>
      <c r="D36" s="59"/>
      <c r="E36" s="53"/>
      <c r="F36" s="54"/>
      <c r="G36" s="53"/>
      <c r="H36" s="54"/>
    </row>
    <row r="37" spans="2:8" ht="15" customHeight="1" x14ac:dyDescent="0.2"/>
    <row r="38" spans="2:8" x14ac:dyDescent="0.2">
      <c r="B38" s="52"/>
      <c r="C38" s="55"/>
      <c r="D38" s="59"/>
      <c r="E38" s="53"/>
      <c r="F38" s="54"/>
      <c r="G38" s="53"/>
      <c r="H38" s="54"/>
    </row>
    <row r="39" spans="2:8" ht="15" customHeight="1" x14ac:dyDescent="0.2">
      <c r="B39" s="58"/>
      <c r="C39" s="53"/>
      <c r="D39" s="59"/>
      <c r="E39" s="53"/>
      <c r="F39" s="54"/>
      <c r="G39" s="53"/>
      <c r="H39" s="54"/>
    </row>
    <row r="40" spans="2:8" x14ac:dyDescent="0.2">
      <c r="B40" s="67"/>
      <c r="C40" s="67"/>
      <c r="D40" s="67"/>
      <c r="E40" s="67"/>
      <c r="F40" s="67"/>
      <c r="G40" s="67"/>
      <c r="H40" s="67"/>
    </row>
    <row r="50" spans="1:10" x14ac:dyDescent="0.2">
      <c r="B50" s="60"/>
      <c r="D50" s="60"/>
      <c r="E50" s="60"/>
      <c r="F50" s="60"/>
      <c r="G50" s="60"/>
      <c r="H50" s="60"/>
      <c r="I50" s="60"/>
    </row>
    <row r="52" spans="1:10" x14ac:dyDescent="0.2">
      <c r="B52" s="60" t="s">
        <v>39</v>
      </c>
    </row>
    <row r="53" spans="1:10" x14ac:dyDescent="0.2">
      <c r="B53" s="60"/>
    </row>
    <row r="54" spans="1:10" ht="12.75" customHeight="1" x14ac:dyDescent="0.2">
      <c r="A54" s="139"/>
      <c r="B54" s="139"/>
      <c r="C54" s="139"/>
      <c r="D54" s="139"/>
      <c r="E54" s="139"/>
      <c r="F54" s="139"/>
      <c r="G54" s="139"/>
      <c r="H54" s="139"/>
      <c r="I54" s="139"/>
      <c r="J54" s="139"/>
    </row>
    <row r="55" spans="1:10" x14ac:dyDescent="0.2">
      <c r="A55" s="361">
        <v>12</v>
      </c>
      <c r="B55" s="361"/>
      <c r="C55" s="361"/>
      <c r="D55" s="361"/>
      <c r="E55" s="361"/>
      <c r="F55" s="361"/>
      <c r="G55" s="361"/>
      <c r="H55" s="361"/>
    </row>
  </sheetData>
  <mergeCells count="5">
    <mergeCell ref="D8:F9"/>
    <mergeCell ref="C29:D29"/>
    <mergeCell ref="E29:F29"/>
    <mergeCell ref="G29:H29"/>
    <mergeCell ref="A55:H55"/>
  </mergeCells>
  <pageMargins left="0.7" right="0.7" top="0.75" bottom="0.75" header="0.3" footer="0.3"/>
  <pageSetup scale="93" orientation="portrait" r:id="rId1"/>
  <drawing r:id="rId2"/>
  <legacyDrawing r:id="rId3"/>
  <oleObjects>
    <mc:AlternateContent xmlns:mc="http://schemas.openxmlformats.org/markup-compatibility/2006">
      <mc:Choice Requires="x14">
        <oleObject progId="MSPhotoEd.3" shapeId="57345" r:id="rId4">
          <objectPr defaultSize="0" autoPict="0" r:id="rId5">
            <anchor moveWithCells="1" sizeWithCells="1">
              <from>
                <xdr:col>0</xdr:col>
                <xdr:colOff>38100</xdr:colOff>
                <xdr:row>0</xdr:row>
                <xdr:rowOff>47625</xdr:rowOff>
              </from>
              <to>
                <xdr:col>1</xdr:col>
                <xdr:colOff>238125</xdr:colOff>
                <xdr:row>2</xdr:row>
                <xdr:rowOff>66675</xdr:rowOff>
              </to>
            </anchor>
          </objectPr>
        </oleObject>
      </mc:Choice>
      <mc:Fallback>
        <oleObject progId="MSPhotoEd.3" shapeId="57345" r:id="rId4"/>
      </mc:Fallback>
    </mc:AlternateContent>
  </oleObjects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2:V49"/>
  <sheetViews>
    <sheetView zoomScaleNormal="100" zoomScaleSheetLayoutView="100" workbookViewId="0">
      <selection activeCell="E3" sqref="E3"/>
    </sheetView>
  </sheetViews>
  <sheetFormatPr defaultRowHeight="15" x14ac:dyDescent="0.25"/>
  <cols>
    <col min="1" max="1" width="9.140625" style="46"/>
    <col min="2" max="2" width="15.42578125" style="76" customWidth="1"/>
    <col min="3" max="3" width="8" style="76" customWidth="1"/>
    <col min="4" max="9" width="9.42578125" style="46" customWidth="1"/>
    <col min="10" max="10" width="10.42578125" style="223" customWidth="1"/>
    <col min="11" max="11" width="9.140625" style="46"/>
    <col min="12" max="22" width="9.140625" style="42"/>
    <col min="23" max="16384" width="9.140625" style="46"/>
  </cols>
  <sheetData>
    <row r="2" spans="2:22" x14ac:dyDescent="0.25">
      <c r="H2" s="76" t="s">
        <v>187</v>
      </c>
    </row>
    <row r="3" spans="2:22" x14ac:dyDescent="0.25">
      <c r="I3" s="44"/>
      <c r="J3" s="65"/>
    </row>
    <row r="6" spans="2:22" x14ac:dyDescent="0.25">
      <c r="B6" s="212">
        <v>1.08</v>
      </c>
      <c r="C6" s="381" t="s">
        <v>135</v>
      </c>
      <c r="D6" s="381"/>
      <c r="E6" s="381"/>
      <c r="F6" s="381"/>
      <c r="G6" s="381"/>
      <c r="H6" s="381"/>
      <c r="I6" s="381"/>
      <c r="J6" s="381"/>
    </row>
    <row r="7" spans="2:22" s="57" customFormat="1" x14ac:dyDescent="0.25">
      <c r="B7" s="91"/>
      <c r="C7" s="91"/>
      <c r="J7" s="213"/>
      <c r="L7" s="214"/>
      <c r="M7" s="214"/>
      <c r="N7" s="214"/>
      <c r="O7" s="214"/>
      <c r="P7" s="214"/>
      <c r="Q7" s="214"/>
      <c r="R7" s="214"/>
      <c r="S7" s="214"/>
      <c r="T7" s="214"/>
      <c r="U7" s="214"/>
      <c r="V7" s="214"/>
    </row>
    <row r="8" spans="2:22" s="76" customFormat="1" x14ac:dyDescent="0.25">
      <c r="B8" s="380" t="s">
        <v>101</v>
      </c>
      <c r="C8" s="215"/>
      <c r="D8" s="216" t="s">
        <v>1</v>
      </c>
      <c r="E8" s="216" t="s">
        <v>98</v>
      </c>
      <c r="F8" s="216" t="s">
        <v>97</v>
      </c>
      <c r="G8" s="216" t="s">
        <v>99</v>
      </c>
      <c r="H8" s="216" t="s">
        <v>100</v>
      </c>
      <c r="I8" s="216" t="s">
        <v>20</v>
      </c>
      <c r="J8" s="217" t="s">
        <v>71</v>
      </c>
      <c r="L8" s="42"/>
      <c r="M8" s="42"/>
      <c r="N8" s="42"/>
      <c r="O8" s="42"/>
      <c r="P8" s="42"/>
      <c r="Q8" s="42"/>
      <c r="R8" s="42"/>
      <c r="S8" s="42"/>
      <c r="T8" s="42"/>
      <c r="U8" s="42"/>
      <c r="V8" s="42"/>
    </row>
    <row r="9" spans="2:22" ht="12.75" customHeight="1" x14ac:dyDescent="0.25">
      <c r="B9" s="380"/>
      <c r="C9" s="215" t="s">
        <v>1</v>
      </c>
      <c r="D9" s="55">
        <v>55036.000008240386</v>
      </c>
      <c r="E9" s="55">
        <v>9968.270479258108</v>
      </c>
      <c r="F9" s="55">
        <v>10747.384560114991</v>
      </c>
      <c r="G9" s="55">
        <v>23166.735416128151</v>
      </c>
      <c r="H9" s="55">
        <v>8168.2758194771459</v>
      </c>
      <c r="I9" s="55">
        <v>2985.3337332619858</v>
      </c>
      <c r="J9" s="218">
        <v>0</v>
      </c>
    </row>
    <row r="10" spans="2:22" x14ac:dyDescent="0.25">
      <c r="B10" s="219"/>
      <c r="C10" s="215" t="s">
        <v>2</v>
      </c>
      <c r="D10" s="55">
        <v>27218.128474082638</v>
      </c>
      <c r="E10" s="55">
        <v>5078.0141259760439</v>
      </c>
      <c r="F10" s="55">
        <v>5240.6282600100021</v>
      </c>
      <c r="G10" s="55">
        <v>11579.925894966525</v>
      </c>
      <c r="H10" s="55">
        <v>3947.0552718470726</v>
      </c>
      <c r="I10" s="55">
        <v>1372.5049212829933</v>
      </c>
      <c r="J10" s="218">
        <v>0</v>
      </c>
    </row>
    <row r="11" spans="2:22" x14ac:dyDescent="0.25">
      <c r="B11" s="219"/>
      <c r="C11" s="215" t="s">
        <v>3</v>
      </c>
      <c r="D11" s="55">
        <v>27817.871534157748</v>
      </c>
      <c r="E11" s="55">
        <v>4890.2563532820641</v>
      </c>
      <c r="F11" s="55">
        <v>5506.7563001049884</v>
      </c>
      <c r="G11" s="55">
        <v>11586.809521161626</v>
      </c>
      <c r="H11" s="55">
        <v>4221.2205476300733</v>
      </c>
      <c r="I11" s="55">
        <v>1612.8288119789922</v>
      </c>
      <c r="J11" s="218">
        <v>0</v>
      </c>
    </row>
    <row r="12" spans="2:22" x14ac:dyDescent="0.25">
      <c r="B12" s="215"/>
      <c r="C12" s="215"/>
      <c r="D12" s="55"/>
      <c r="E12" s="55"/>
      <c r="F12" s="55"/>
      <c r="G12" s="55"/>
      <c r="H12" s="55"/>
      <c r="I12" s="55"/>
      <c r="J12" s="218"/>
    </row>
    <row r="13" spans="2:22" x14ac:dyDescent="0.25">
      <c r="B13" s="215" t="s">
        <v>49</v>
      </c>
      <c r="C13" s="215" t="s">
        <v>1</v>
      </c>
      <c r="D13" s="55">
        <v>52740.000007200382</v>
      </c>
      <c r="E13" s="55">
        <v>9625.9023375101078</v>
      </c>
      <c r="F13" s="55">
        <v>10315.61464841499</v>
      </c>
      <c r="G13" s="55">
        <v>22356.02391133616</v>
      </c>
      <c r="H13" s="55">
        <v>7754.7926334491449</v>
      </c>
      <c r="I13" s="55">
        <v>2687.6664764899851</v>
      </c>
      <c r="J13" s="218">
        <v>0</v>
      </c>
    </row>
    <row r="14" spans="2:22" x14ac:dyDescent="0.25">
      <c r="B14" s="215"/>
      <c r="C14" s="215" t="s">
        <v>2</v>
      </c>
      <c r="D14" s="55">
        <v>26107.71785411064</v>
      </c>
      <c r="E14" s="55">
        <v>4908.353948908044</v>
      </c>
      <c r="F14" s="55">
        <v>5013.0601183140016</v>
      </c>
      <c r="G14" s="55">
        <v>11178.633859386529</v>
      </c>
      <c r="H14" s="55">
        <v>3757.0765106990721</v>
      </c>
      <c r="I14" s="55">
        <v>1250.593416802993</v>
      </c>
      <c r="J14" s="218">
        <v>0</v>
      </c>
    </row>
    <row r="15" spans="2:22" x14ac:dyDescent="0.25">
      <c r="B15" s="215"/>
      <c r="C15" s="215" t="s">
        <v>3</v>
      </c>
      <c r="D15" s="55">
        <v>26632.282153089745</v>
      </c>
      <c r="E15" s="55">
        <v>4717.5483886020638</v>
      </c>
      <c r="F15" s="55">
        <v>5302.5545301009879</v>
      </c>
      <c r="G15" s="55">
        <v>11177.390051949629</v>
      </c>
      <c r="H15" s="55">
        <v>3997.7161227500728</v>
      </c>
      <c r="I15" s="55">
        <v>1437.0730596869919</v>
      </c>
      <c r="J15" s="218">
        <v>0</v>
      </c>
    </row>
    <row r="16" spans="2:22" x14ac:dyDescent="0.25">
      <c r="B16" s="215"/>
      <c r="C16" s="215"/>
      <c r="D16" s="55"/>
      <c r="E16" s="55"/>
      <c r="F16" s="55"/>
      <c r="G16" s="55"/>
      <c r="H16" s="55"/>
      <c r="I16" s="55"/>
      <c r="J16" s="218"/>
    </row>
    <row r="17" spans="2:22" x14ac:dyDescent="0.25">
      <c r="B17" s="215" t="s">
        <v>11</v>
      </c>
      <c r="C17" s="215" t="s">
        <v>1</v>
      </c>
      <c r="D17" s="55">
        <v>2296.0000010399963</v>
      </c>
      <c r="E17" s="55">
        <v>342.36814174800065</v>
      </c>
      <c r="F17" s="55">
        <v>431.76991170000088</v>
      </c>
      <c r="G17" s="55">
        <v>810.71150479199343</v>
      </c>
      <c r="H17" s="55">
        <v>413.48318602800077</v>
      </c>
      <c r="I17" s="55">
        <v>297.66725677200054</v>
      </c>
      <c r="J17" s="218">
        <v>0</v>
      </c>
    </row>
    <row r="18" spans="2:22" x14ac:dyDescent="0.25">
      <c r="B18" s="215"/>
      <c r="C18" s="215" t="s">
        <v>2</v>
      </c>
      <c r="D18" s="55">
        <v>1110.4106199719981</v>
      </c>
      <c r="E18" s="55">
        <v>169.66017706800031</v>
      </c>
      <c r="F18" s="55">
        <v>227.56814169600045</v>
      </c>
      <c r="G18" s="55">
        <v>401.29203557999682</v>
      </c>
      <c r="H18" s="55">
        <v>189.97876114800036</v>
      </c>
      <c r="I18" s="55">
        <v>121.9115044800002</v>
      </c>
      <c r="J18" s="218">
        <v>0</v>
      </c>
    </row>
    <row r="19" spans="2:22" x14ac:dyDescent="0.25">
      <c r="B19" s="220"/>
      <c r="C19" s="220" t="s">
        <v>3</v>
      </c>
      <c r="D19" s="63">
        <v>1185.5893810679981</v>
      </c>
      <c r="E19" s="63">
        <v>172.70796468000032</v>
      </c>
      <c r="F19" s="63">
        <v>204.20177000400039</v>
      </c>
      <c r="G19" s="63">
        <v>409.41946921199661</v>
      </c>
      <c r="H19" s="63">
        <v>223.50442488000044</v>
      </c>
      <c r="I19" s="63">
        <v>175.75575229200032</v>
      </c>
      <c r="J19" s="221">
        <v>0</v>
      </c>
    </row>
    <row r="20" spans="2:22" x14ac:dyDescent="0.25">
      <c r="B20" s="215"/>
      <c r="C20" s="215"/>
      <c r="D20" s="67"/>
      <c r="E20" s="67"/>
      <c r="F20" s="67"/>
      <c r="G20" s="67"/>
      <c r="H20" s="67"/>
      <c r="I20" s="67"/>
      <c r="J20" s="222"/>
    </row>
    <row r="21" spans="2:22" s="76" customFormat="1" x14ac:dyDescent="0.25">
      <c r="B21" s="380" t="s">
        <v>102</v>
      </c>
      <c r="C21" s="215"/>
      <c r="D21" s="216" t="s">
        <v>1</v>
      </c>
      <c r="E21" s="216" t="s">
        <v>98</v>
      </c>
      <c r="F21" s="216" t="s">
        <v>97</v>
      </c>
      <c r="G21" s="216" t="s">
        <v>99</v>
      </c>
      <c r="H21" s="216" t="s">
        <v>100</v>
      </c>
      <c r="I21" s="216" t="s">
        <v>20</v>
      </c>
      <c r="J21" s="217" t="s">
        <v>71</v>
      </c>
      <c r="L21" s="42"/>
      <c r="M21" s="42"/>
      <c r="N21" s="42"/>
      <c r="O21" s="42"/>
      <c r="P21" s="42"/>
      <c r="Q21" s="42"/>
      <c r="R21" s="42"/>
      <c r="S21" s="42"/>
      <c r="T21" s="42"/>
      <c r="U21" s="42"/>
      <c r="V21" s="42"/>
    </row>
    <row r="22" spans="2:22" x14ac:dyDescent="0.25">
      <c r="B22" s="380"/>
      <c r="C22" s="215" t="s">
        <v>1</v>
      </c>
      <c r="D22" s="55">
        <v>39020</v>
      </c>
      <c r="E22" s="55">
        <v>7598</v>
      </c>
      <c r="F22" s="55">
        <v>8706</v>
      </c>
      <c r="G22" s="55">
        <v>15966</v>
      </c>
      <c r="H22" s="55">
        <v>4486</v>
      </c>
      <c r="I22" s="55">
        <v>2195</v>
      </c>
      <c r="J22" s="218">
        <v>69</v>
      </c>
    </row>
    <row r="23" spans="2:22" x14ac:dyDescent="0.25">
      <c r="B23" s="215"/>
      <c r="C23" s="215" t="s">
        <v>2</v>
      </c>
      <c r="D23" s="55">
        <v>19033</v>
      </c>
      <c r="E23" s="55">
        <v>3830</v>
      </c>
      <c r="F23" s="55">
        <v>4218</v>
      </c>
      <c r="G23" s="55">
        <v>7703</v>
      </c>
      <c r="H23" s="55">
        <v>2268</v>
      </c>
      <c r="I23" s="55">
        <v>980</v>
      </c>
      <c r="J23" s="218">
        <v>34</v>
      </c>
    </row>
    <row r="24" spans="2:22" x14ac:dyDescent="0.25">
      <c r="B24" s="215"/>
      <c r="C24" s="215" t="s">
        <v>3</v>
      </c>
      <c r="D24" s="55">
        <v>19987</v>
      </c>
      <c r="E24" s="55">
        <v>3768</v>
      </c>
      <c r="F24" s="55">
        <v>4488</v>
      </c>
      <c r="G24" s="55">
        <v>8263</v>
      </c>
      <c r="H24" s="55">
        <v>2218</v>
      </c>
      <c r="I24" s="55">
        <v>1215</v>
      </c>
      <c r="J24" s="218">
        <v>35</v>
      </c>
    </row>
    <row r="25" spans="2:22" x14ac:dyDescent="0.25">
      <c r="B25" s="215"/>
      <c r="C25" s="215"/>
      <c r="D25" s="55"/>
      <c r="E25" s="55"/>
      <c r="F25" s="55"/>
      <c r="G25" s="55"/>
      <c r="H25" s="55"/>
      <c r="I25" s="55"/>
      <c r="J25" s="218"/>
    </row>
    <row r="26" spans="2:22" x14ac:dyDescent="0.25">
      <c r="B26" s="215" t="s">
        <v>49</v>
      </c>
      <c r="C26" s="215" t="s">
        <v>1</v>
      </c>
      <c r="D26" s="55">
        <v>37083</v>
      </c>
      <c r="E26" s="55">
        <v>7243</v>
      </c>
      <c r="F26" s="55">
        <v>8369</v>
      </c>
      <c r="G26" s="55">
        <v>15279</v>
      </c>
      <c r="H26" s="55">
        <v>4209</v>
      </c>
      <c r="I26" s="55">
        <v>1914</v>
      </c>
      <c r="J26" s="218">
        <v>69</v>
      </c>
    </row>
    <row r="27" spans="2:22" x14ac:dyDescent="0.25">
      <c r="B27" s="215"/>
      <c r="C27" s="215" t="s">
        <v>2</v>
      </c>
      <c r="D27" s="55">
        <v>18091</v>
      </c>
      <c r="E27" s="55">
        <v>3654</v>
      </c>
      <c r="F27" s="55">
        <v>4034</v>
      </c>
      <c r="G27" s="55">
        <v>7394</v>
      </c>
      <c r="H27" s="55">
        <v>2134</v>
      </c>
      <c r="I27" s="55">
        <v>841</v>
      </c>
      <c r="J27" s="218">
        <v>34</v>
      </c>
    </row>
    <row r="28" spans="2:22" x14ac:dyDescent="0.25">
      <c r="B28" s="215"/>
      <c r="C28" s="215" t="s">
        <v>3</v>
      </c>
      <c r="D28" s="55">
        <v>18992</v>
      </c>
      <c r="E28" s="55">
        <v>3589</v>
      </c>
      <c r="F28" s="55">
        <v>4335</v>
      </c>
      <c r="G28" s="55">
        <v>7885</v>
      </c>
      <c r="H28" s="55">
        <v>2075</v>
      </c>
      <c r="I28" s="55">
        <v>1073</v>
      </c>
      <c r="J28" s="218">
        <v>35</v>
      </c>
    </row>
    <row r="29" spans="2:22" x14ac:dyDescent="0.25">
      <c r="B29" s="215"/>
      <c r="C29" s="215"/>
      <c r="D29" s="55"/>
      <c r="E29" s="55"/>
      <c r="F29" s="55"/>
      <c r="G29" s="55"/>
      <c r="H29" s="55"/>
      <c r="I29" s="55"/>
      <c r="J29" s="218"/>
    </row>
    <row r="30" spans="2:22" x14ac:dyDescent="0.25">
      <c r="B30" s="215" t="s">
        <v>11</v>
      </c>
      <c r="C30" s="215" t="s">
        <v>1</v>
      </c>
      <c r="D30" s="55">
        <v>1937</v>
      </c>
      <c r="E30" s="55">
        <v>355</v>
      </c>
      <c r="F30" s="55">
        <v>337</v>
      </c>
      <c r="G30" s="55">
        <v>687</v>
      </c>
      <c r="H30" s="55">
        <v>277</v>
      </c>
      <c r="I30" s="55">
        <v>281</v>
      </c>
      <c r="J30" s="218">
        <v>0</v>
      </c>
    </row>
    <row r="31" spans="2:22" x14ac:dyDescent="0.25">
      <c r="B31" s="215"/>
      <c r="C31" s="215" t="s">
        <v>2</v>
      </c>
      <c r="D31" s="55">
        <v>942</v>
      </c>
      <c r="E31" s="55">
        <v>176</v>
      </c>
      <c r="F31" s="55">
        <v>184</v>
      </c>
      <c r="G31" s="55">
        <v>309</v>
      </c>
      <c r="H31" s="55">
        <v>134</v>
      </c>
      <c r="I31" s="55">
        <v>139</v>
      </c>
      <c r="J31" s="218">
        <v>0</v>
      </c>
    </row>
    <row r="32" spans="2:22" x14ac:dyDescent="0.25">
      <c r="B32" s="220"/>
      <c r="C32" s="220" t="s">
        <v>3</v>
      </c>
      <c r="D32" s="63">
        <v>995</v>
      </c>
      <c r="E32" s="63">
        <v>179</v>
      </c>
      <c r="F32" s="63">
        <v>153</v>
      </c>
      <c r="G32" s="63">
        <v>378</v>
      </c>
      <c r="H32" s="63">
        <v>143</v>
      </c>
      <c r="I32" s="63">
        <v>142</v>
      </c>
      <c r="J32" s="221">
        <v>0</v>
      </c>
    </row>
    <row r="33" spans="2:22" x14ac:dyDescent="0.25">
      <c r="B33" s="215"/>
      <c r="C33" s="215"/>
      <c r="D33" s="67"/>
      <c r="E33" s="67"/>
      <c r="F33" s="67"/>
      <c r="G33" s="67"/>
      <c r="H33" s="67"/>
      <c r="I33" s="67"/>
      <c r="J33" s="222"/>
    </row>
    <row r="34" spans="2:22" s="76" customFormat="1" x14ac:dyDescent="0.25">
      <c r="B34" s="380" t="s">
        <v>103</v>
      </c>
      <c r="C34" s="215"/>
      <c r="D34" s="216" t="s">
        <v>1</v>
      </c>
      <c r="E34" s="216" t="s">
        <v>98</v>
      </c>
      <c r="F34" s="216" t="s">
        <v>97</v>
      </c>
      <c r="G34" s="216" t="s">
        <v>99</v>
      </c>
      <c r="H34" s="216" t="s">
        <v>100</v>
      </c>
      <c r="I34" s="216" t="s">
        <v>20</v>
      </c>
      <c r="J34" s="217" t="s">
        <v>71</v>
      </c>
      <c r="L34" s="42"/>
      <c r="M34" s="42"/>
      <c r="N34" s="42"/>
      <c r="O34" s="42"/>
      <c r="P34" s="42"/>
      <c r="Q34" s="42"/>
      <c r="R34" s="42"/>
      <c r="S34" s="42"/>
      <c r="T34" s="42"/>
      <c r="U34" s="42"/>
      <c r="V34" s="42"/>
    </row>
    <row r="35" spans="2:22" x14ac:dyDescent="0.25">
      <c r="B35" s="380"/>
      <c r="C35" s="215" t="s">
        <v>1</v>
      </c>
      <c r="D35" s="55">
        <v>25355</v>
      </c>
      <c r="E35" s="55">
        <v>5758</v>
      </c>
      <c r="F35" s="55">
        <v>7194</v>
      </c>
      <c r="G35" s="55">
        <v>8112</v>
      </c>
      <c r="H35" s="55">
        <v>2690</v>
      </c>
      <c r="I35" s="55">
        <v>1601</v>
      </c>
      <c r="J35" s="218">
        <v>0</v>
      </c>
    </row>
    <row r="36" spans="2:22" x14ac:dyDescent="0.25">
      <c r="B36" s="215"/>
      <c r="C36" s="215" t="s">
        <v>2</v>
      </c>
      <c r="D36" s="55">
        <v>12372</v>
      </c>
      <c r="E36" s="55">
        <v>2900</v>
      </c>
      <c r="F36" s="55">
        <v>3528</v>
      </c>
      <c r="G36" s="55">
        <v>3934</v>
      </c>
      <c r="H36" s="55">
        <v>1344</v>
      </c>
      <c r="I36" s="55">
        <v>666</v>
      </c>
      <c r="J36" s="218">
        <v>0</v>
      </c>
    </row>
    <row r="37" spans="2:22" x14ac:dyDescent="0.25">
      <c r="B37" s="215"/>
      <c r="C37" s="215" t="s">
        <v>3</v>
      </c>
      <c r="D37" s="55">
        <v>12983</v>
      </c>
      <c r="E37" s="55">
        <v>2858</v>
      </c>
      <c r="F37" s="55">
        <v>3666</v>
      </c>
      <c r="G37" s="55">
        <v>4178</v>
      </c>
      <c r="H37" s="55">
        <v>1346</v>
      </c>
      <c r="I37" s="55">
        <v>935</v>
      </c>
      <c r="J37" s="218">
        <v>0</v>
      </c>
    </row>
    <row r="38" spans="2:22" x14ac:dyDescent="0.25">
      <c r="B38" s="215"/>
      <c r="C38" s="215"/>
      <c r="D38" s="55"/>
      <c r="E38" s="55"/>
      <c r="F38" s="55"/>
      <c r="G38" s="55"/>
      <c r="H38" s="55"/>
      <c r="I38" s="55"/>
      <c r="J38" s="218"/>
    </row>
    <row r="39" spans="2:22" x14ac:dyDescent="0.25">
      <c r="B39" s="215" t="s">
        <v>49</v>
      </c>
      <c r="C39" s="215" t="s">
        <v>1</v>
      </c>
      <c r="D39" s="55">
        <v>23881</v>
      </c>
      <c r="E39" s="55">
        <v>5430</v>
      </c>
      <c r="F39" s="55">
        <v>6873</v>
      </c>
      <c r="G39" s="55">
        <v>7735</v>
      </c>
      <c r="H39" s="55">
        <v>2445</v>
      </c>
      <c r="I39" s="55">
        <v>1398</v>
      </c>
      <c r="J39" s="218">
        <v>0</v>
      </c>
    </row>
    <row r="40" spans="2:22" x14ac:dyDescent="0.25">
      <c r="B40" s="215"/>
      <c r="C40" s="215" t="s">
        <v>2</v>
      </c>
      <c r="D40" s="55">
        <v>11654</v>
      </c>
      <c r="E40" s="55">
        <v>2732</v>
      </c>
      <c r="F40" s="55">
        <v>3373</v>
      </c>
      <c r="G40" s="55">
        <v>3762</v>
      </c>
      <c r="H40" s="55">
        <v>1216</v>
      </c>
      <c r="I40" s="55">
        <v>571</v>
      </c>
      <c r="J40" s="218">
        <v>0</v>
      </c>
    </row>
    <row r="41" spans="2:22" x14ac:dyDescent="0.25">
      <c r="B41" s="215"/>
      <c r="C41" s="215" t="s">
        <v>3</v>
      </c>
      <c r="D41" s="55">
        <v>12227</v>
      </c>
      <c r="E41" s="55">
        <v>2698</v>
      </c>
      <c r="F41" s="55">
        <v>3500</v>
      </c>
      <c r="G41" s="55">
        <v>3973</v>
      </c>
      <c r="H41" s="55">
        <v>1229</v>
      </c>
      <c r="I41" s="55">
        <v>827</v>
      </c>
      <c r="J41" s="218">
        <v>0</v>
      </c>
    </row>
    <row r="42" spans="2:22" x14ac:dyDescent="0.25">
      <c r="B42" s="215"/>
      <c r="C42" s="215"/>
      <c r="D42" s="55"/>
      <c r="E42" s="55"/>
      <c r="F42" s="55"/>
      <c r="G42" s="55"/>
      <c r="H42" s="55"/>
      <c r="I42" s="55"/>
      <c r="J42" s="218"/>
    </row>
    <row r="43" spans="2:22" x14ac:dyDescent="0.25">
      <c r="B43" s="215" t="s">
        <v>11</v>
      </c>
      <c r="C43" s="215" t="s">
        <v>1</v>
      </c>
      <c r="D43" s="55">
        <v>1474</v>
      </c>
      <c r="E43" s="55">
        <v>328</v>
      </c>
      <c r="F43" s="55">
        <v>321</v>
      </c>
      <c r="G43" s="55">
        <v>377</v>
      </c>
      <c r="H43" s="55">
        <v>245</v>
      </c>
      <c r="I43" s="55">
        <v>203</v>
      </c>
      <c r="J43" s="218">
        <v>0</v>
      </c>
    </row>
    <row r="44" spans="2:22" x14ac:dyDescent="0.25">
      <c r="B44" s="215"/>
      <c r="C44" s="215" t="s">
        <v>2</v>
      </c>
      <c r="D44" s="55">
        <v>718</v>
      </c>
      <c r="E44" s="55">
        <v>168</v>
      </c>
      <c r="F44" s="55">
        <v>155</v>
      </c>
      <c r="G44" s="55">
        <v>172</v>
      </c>
      <c r="H44" s="55">
        <v>128</v>
      </c>
      <c r="I44" s="55">
        <v>95</v>
      </c>
      <c r="J44" s="218">
        <v>0</v>
      </c>
    </row>
    <row r="45" spans="2:22" x14ac:dyDescent="0.25">
      <c r="B45" s="220"/>
      <c r="C45" s="220" t="s">
        <v>3</v>
      </c>
      <c r="D45" s="63">
        <v>756</v>
      </c>
      <c r="E45" s="63">
        <v>160</v>
      </c>
      <c r="F45" s="63">
        <v>166</v>
      </c>
      <c r="G45" s="63">
        <v>205</v>
      </c>
      <c r="H45" s="63">
        <v>117</v>
      </c>
      <c r="I45" s="63">
        <v>108</v>
      </c>
      <c r="J45" s="221">
        <v>0</v>
      </c>
    </row>
    <row r="47" spans="2:22" x14ac:dyDescent="0.25">
      <c r="B47" s="60" t="s">
        <v>39</v>
      </c>
    </row>
    <row r="49" spans="2:10" x14ac:dyDescent="0.25">
      <c r="B49" s="90"/>
      <c r="C49" s="90"/>
      <c r="D49" s="90"/>
      <c r="E49" s="90"/>
      <c r="F49" s="90"/>
      <c r="G49" s="90"/>
      <c r="H49" s="90"/>
      <c r="I49" s="90"/>
      <c r="J49" s="90"/>
    </row>
  </sheetData>
  <mergeCells count="4">
    <mergeCell ref="B8:B9"/>
    <mergeCell ref="B21:B22"/>
    <mergeCell ref="B34:B35"/>
    <mergeCell ref="C6:J6"/>
  </mergeCells>
  <pageMargins left="0.7" right="0.7" top="0.75" bottom="0.75" header="0.3" footer="0.3"/>
  <pageSetup scale="83" orientation="portrait" r:id="rId1"/>
  <drawing r:id="rId2"/>
  <legacyDrawing r:id="rId3"/>
  <oleObjects>
    <mc:AlternateContent xmlns:mc="http://schemas.openxmlformats.org/markup-compatibility/2006">
      <mc:Choice Requires="x14">
        <oleObject progId="MSPhotoEd.3" shapeId="6146" r:id="rId4">
          <objectPr defaultSize="0" autoPict="0" r:id="rId5">
            <anchor moveWithCells="1" sizeWithCells="1">
              <from>
                <xdr:col>0</xdr:col>
                <xdr:colOff>85725</xdr:colOff>
                <xdr:row>0</xdr:row>
                <xdr:rowOff>47625</xdr:rowOff>
              </from>
              <to>
                <xdr:col>1</xdr:col>
                <xdr:colOff>238125</xdr:colOff>
                <xdr:row>2</xdr:row>
                <xdr:rowOff>114300</xdr:rowOff>
              </to>
            </anchor>
          </objectPr>
        </oleObject>
      </mc:Choice>
      <mc:Fallback>
        <oleObject progId="MSPhotoEd.3" shapeId="6146" r:id="rId4"/>
      </mc:Fallback>
    </mc:AlternateContent>
  </oleObjects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2:Q45"/>
  <sheetViews>
    <sheetView zoomScaleNormal="100" zoomScaleSheetLayoutView="100" workbookViewId="0">
      <selection activeCell="H42" sqref="H42"/>
    </sheetView>
  </sheetViews>
  <sheetFormatPr defaultRowHeight="12.75" x14ac:dyDescent="0.2"/>
  <cols>
    <col min="1" max="1" width="9.140625" style="46"/>
    <col min="2" max="2" width="10.5703125" style="46" customWidth="1"/>
    <col min="3" max="11" width="7.85546875" style="46" customWidth="1"/>
    <col min="12" max="12" width="9.140625" style="46" customWidth="1"/>
    <col min="13" max="13" width="6.7109375" style="46" bestFit="1" customWidth="1"/>
    <col min="14" max="16384" width="9.140625" style="46"/>
  </cols>
  <sheetData>
    <row r="2" spans="2:17" x14ac:dyDescent="0.2">
      <c r="I2" s="76" t="s">
        <v>187</v>
      </c>
    </row>
    <row r="3" spans="2:17" x14ac:dyDescent="0.2">
      <c r="L3" s="65"/>
      <c r="M3" s="44"/>
      <c r="Q3" s="65"/>
    </row>
    <row r="7" spans="2:17" x14ac:dyDescent="0.2">
      <c r="B7" s="66">
        <v>1.0900000000000001</v>
      </c>
      <c r="C7" s="360" t="s">
        <v>95</v>
      </c>
      <c r="D7" s="360"/>
      <c r="E7" s="360"/>
      <c r="F7" s="360"/>
      <c r="G7" s="360"/>
      <c r="H7" s="360"/>
      <c r="I7" s="360"/>
      <c r="J7" s="360"/>
      <c r="K7" s="360"/>
      <c r="L7" s="360"/>
      <c r="M7" s="47"/>
      <c r="N7" s="47"/>
    </row>
    <row r="8" spans="2:17" x14ac:dyDescent="0.2">
      <c r="B8" s="49"/>
      <c r="C8" s="83"/>
      <c r="D8" s="83"/>
      <c r="E8" s="83"/>
      <c r="F8" s="83"/>
      <c r="G8" s="140"/>
      <c r="H8" s="140"/>
      <c r="I8" s="83"/>
      <c r="J8" s="67"/>
      <c r="K8" s="67"/>
      <c r="L8" s="67"/>
      <c r="M8" s="67"/>
      <c r="N8" s="67"/>
    </row>
    <row r="9" spans="2:17" x14ac:dyDescent="0.2">
      <c r="B9" s="382" t="s">
        <v>52</v>
      </c>
      <c r="C9" s="384">
        <v>1970</v>
      </c>
      <c r="D9" s="384"/>
      <c r="E9" s="384">
        <v>1979</v>
      </c>
      <c r="F9" s="384"/>
      <c r="G9" s="384">
        <v>1989</v>
      </c>
      <c r="H9" s="384"/>
      <c r="I9" s="141">
        <v>1999</v>
      </c>
      <c r="J9" s="141"/>
      <c r="K9" s="385">
        <v>2010</v>
      </c>
      <c r="L9" s="385"/>
    </row>
    <row r="10" spans="2:17" s="90" customFormat="1" x14ac:dyDescent="0.2">
      <c r="B10" s="383"/>
      <c r="C10" s="142" t="s">
        <v>4</v>
      </c>
      <c r="D10" s="142" t="s">
        <v>5</v>
      </c>
      <c r="E10" s="142" t="s">
        <v>4</v>
      </c>
      <c r="F10" s="142" t="s">
        <v>5</v>
      </c>
      <c r="G10" s="142" t="s">
        <v>4</v>
      </c>
      <c r="H10" s="142" t="s">
        <v>5</v>
      </c>
      <c r="I10" s="142" t="s">
        <v>4</v>
      </c>
      <c r="J10" s="142" t="s">
        <v>5</v>
      </c>
      <c r="K10" s="142" t="s">
        <v>4</v>
      </c>
      <c r="L10" s="142" t="s">
        <v>5</v>
      </c>
    </row>
    <row r="11" spans="2:17" x14ac:dyDescent="0.2">
      <c r="B11" s="75"/>
      <c r="C11" s="143"/>
      <c r="D11" s="143"/>
      <c r="E11" s="143"/>
      <c r="F11" s="143"/>
      <c r="G11" s="143"/>
      <c r="H11" s="143"/>
      <c r="I11" s="143"/>
      <c r="J11" s="143"/>
    </row>
    <row r="12" spans="2:17" x14ac:dyDescent="0.2">
      <c r="B12" s="75" t="s">
        <v>1</v>
      </c>
      <c r="C12" s="144">
        <f>SUM(C14:C35)</f>
        <v>10068</v>
      </c>
      <c r="D12" s="145">
        <f>C12/$C$12*100</f>
        <v>100</v>
      </c>
      <c r="E12" s="144">
        <f>SUM(E14:E35)</f>
        <v>16677</v>
      </c>
      <c r="F12" s="145">
        <f>E12/$E$12*100</f>
        <v>100</v>
      </c>
      <c r="G12" s="144">
        <f>SUM(G14:G35)</f>
        <v>25355</v>
      </c>
      <c r="H12" s="145">
        <f>G12/$G$12*100</f>
        <v>100</v>
      </c>
      <c r="I12" s="144">
        <f>SUM(I14:I35)</f>
        <v>39020</v>
      </c>
      <c r="J12" s="145">
        <f>I12/$I$12*100</f>
        <v>100</v>
      </c>
      <c r="K12" s="144">
        <v>55036</v>
      </c>
      <c r="L12" s="145">
        <f>K12/$K$12*100</f>
        <v>100</v>
      </c>
    </row>
    <row r="13" spans="2:17" x14ac:dyDescent="0.2">
      <c r="B13" s="75"/>
      <c r="C13" s="143"/>
      <c r="D13" s="146"/>
      <c r="E13" s="143"/>
      <c r="F13" s="146"/>
      <c r="G13" s="143"/>
      <c r="H13" s="146"/>
      <c r="I13" s="143"/>
      <c r="J13" s="146"/>
      <c r="K13" s="119"/>
      <c r="L13" s="146"/>
    </row>
    <row r="14" spans="2:17" x14ac:dyDescent="0.2">
      <c r="B14" s="123" t="s">
        <v>85</v>
      </c>
      <c r="C14" s="147">
        <v>1383</v>
      </c>
      <c r="D14" s="146">
        <f>C14/$C$12*100</f>
        <v>13.736591179976163</v>
      </c>
      <c r="E14" s="147">
        <v>1468</v>
      </c>
      <c r="F14" s="146">
        <f>E14/$E$12*100</f>
        <v>8.8025424236973073</v>
      </c>
      <c r="G14" s="147">
        <v>2017</v>
      </c>
      <c r="H14" s="146">
        <f>G14/$G$12*100</f>
        <v>7.9550384539538559</v>
      </c>
      <c r="I14" s="147">
        <v>2740</v>
      </c>
      <c r="J14" s="146">
        <f>I14/$I$12*100</f>
        <v>7.0220399794976931</v>
      </c>
      <c r="K14" s="148">
        <v>3710</v>
      </c>
      <c r="L14" s="146">
        <f>K14/$K$12*100</f>
        <v>6.7410422269060257</v>
      </c>
    </row>
    <row r="15" spans="2:17" x14ac:dyDescent="0.2">
      <c r="B15" s="123" t="s">
        <v>86</v>
      </c>
      <c r="C15" s="149">
        <v>1349</v>
      </c>
      <c r="D15" s="146">
        <f>C15/$C$12*100</f>
        <v>13.398887564560985</v>
      </c>
      <c r="E15" s="149">
        <v>1766</v>
      </c>
      <c r="F15" s="146">
        <f>E15/$E$12*100</f>
        <v>10.589434550578641</v>
      </c>
      <c r="G15" s="149">
        <v>1925</v>
      </c>
      <c r="H15" s="146">
        <f>G15/$G$12*100</f>
        <v>7.5921908893709329</v>
      </c>
      <c r="I15" s="149">
        <v>2713</v>
      </c>
      <c r="J15" s="146">
        <f>I15/$I$12*100</f>
        <v>6.9528446950281904</v>
      </c>
      <c r="K15" s="148">
        <v>3246</v>
      </c>
      <c r="L15" s="146">
        <f>K15/$K$12*100</f>
        <v>5.897957700414274</v>
      </c>
    </row>
    <row r="16" spans="2:17" x14ac:dyDescent="0.2">
      <c r="B16" s="123" t="s">
        <v>87</v>
      </c>
      <c r="C16" s="149">
        <v>1150</v>
      </c>
      <c r="D16" s="146">
        <f>C16/$C$12*100</f>
        <v>11.422328168454509</v>
      </c>
      <c r="E16" s="149">
        <v>1620</v>
      </c>
      <c r="F16" s="146">
        <f>E16/$E$12*100</f>
        <v>9.7139773340528865</v>
      </c>
      <c r="G16" s="149">
        <v>1816</v>
      </c>
      <c r="H16" s="146">
        <f>G16/$G$12*100</f>
        <v>7.1622954052455139</v>
      </c>
      <c r="I16" s="149">
        <v>2147</v>
      </c>
      <c r="J16" s="146">
        <f>I16/$I$12*100</f>
        <v>5.5023065094823167</v>
      </c>
      <c r="K16" s="148">
        <v>3012</v>
      </c>
      <c r="L16" s="146">
        <f>K16/$K$12*100</f>
        <v>5.472781452140417</v>
      </c>
    </row>
    <row r="17" spans="2:12" x14ac:dyDescent="0.2">
      <c r="B17" s="123" t="s">
        <v>72</v>
      </c>
      <c r="C17" s="149">
        <v>959</v>
      </c>
      <c r="D17" s="146">
        <f>C17/$C$12*100</f>
        <v>9.5252284465633696</v>
      </c>
      <c r="E17" s="149">
        <v>1600</v>
      </c>
      <c r="F17" s="146">
        <f>E17/$E$12*100</f>
        <v>9.5940516879534687</v>
      </c>
      <c r="G17" s="149">
        <v>2053</v>
      </c>
      <c r="H17" s="146">
        <f>G17/$G$12*100</f>
        <v>8.0970222835732599</v>
      </c>
      <c r="I17" s="149">
        <v>1950</v>
      </c>
      <c r="J17" s="146">
        <f>I17/$I$12*100</f>
        <v>4.9974372116863144</v>
      </c>
      <c r="K17" s="148">
        <v>2823</v>
      </c>
      <c r="L17" s="146">
        <f>K17/$K$12*100</f>
        <v>5.1293698669961483</v>
      </c>
    </row>
    <row r="18" spans="2:12" x14ac:dyDescent="0.2">
      <c r="B18" s="123" t="s">
        <v>74</v>
      </c>
      <c r="C18" s="149">
        <v>661</v>
      </c>
      <c r="D18" s="146">
        <f>C18/$C$12*100</f>
        <v>6.5653555820421134</v>
      </c>
      <c r="E18" s="149">
        <v>1533</v>
      </c>
      <c r="F18" s="146">
        <f>E18/$E$12*100</f>
        <v>9.192300773520417</v>
      </c>
      <c r="G18" s="149">
        <v>2274</v>
      </c>
      <c r="H18" s="146">
        <f>G18/$G$12*100</f>
        <v>8.9686452376257151</v>
      </c>
      <c r="I18" s="149">
        <v>2393</v>
      </c>
      <c r="J18" s="146">
        <f>I18/$I$12*100</f>
        <v>6.1327524346488982</v>
      </c>
      <c r="K18" s="148">
        <v>2934</v>
      </c>
      <c r="L18" s="146">
        <f>K18/$K$12*100</f>
        <v>5.3310560360491319</v>
      </c>
    </row>
    <row r="19" spans="2:12" x14ac:dyDescent="0.2">
      <c r="B19" s="123"/>
      <c r="C19" s="149"/>
      <c r="D19" s="146"/>
      <c r="E19" s="149"/>
      <c r="F19" s="146"/>
      <c r="G19" s="149"/>
      <c r="H19" s="146"/>
      <c r="I19" s="149"/>
      <c r="J19" s="146"/>
      <c r="K19" s="148"/>
      <c r="L19" s="146"/>
    </row>
    <row r="20" spans="2:12" x14ac:dyDescent="0.2">
      <c r="B20" s="123" t="s">
        <v>75</v>
      </c>
      <c r="C20" s="149">
        <v>651</v>
      </c>
      <c r="D20" s="146">
        <f>C20/$C$12*100</f>
        <v>6.4660309892729444</v>
      </c>
      <c r="E20" s="149">
        <v>1449</v>
      </c>
      <c r="F20" s="146">
        <f>E20/$E$12*100</f>
        <v>8.6886130599028597</v>
      </c>
      <c r="G20" s="149">
        <v>2867</v>
      </c>
      <c r="H20" s="146">
        <f>G20/$G$12*100</f>
        <v>11.307434431078683</v>
      </c>
      <c r="I20" s="149">
        <v>4361</v>
      </c>
      <c r="J20" s="146">
        <f>I20/$I$12*100</f>
        <v>11.176319835981548</v>
      </c>
      <c r="K20" s="148">
        <v>4990</v>
      </c>
      <c r="L20" s="146">
        <f>K20/$K$12*100</f>
        <v>9.0667926448143028</v>
      </c>
    </row>
    <row r="21" spans="2:12" x14ac:dyDescent="0.2">
      <c r="B21" s="123" t="s">
        <v>76</v>
      </c>
      <c r="C21" s="149">
        <v>621</v>
      </c>
      <c r="D21" s="146">
        <f>C21/$C$12*100</f>
        <v>6.1680572109654355</v>
      </c>
      <c r="E21" s="149">
        <v>1328</v>
      </c>
      <c r="F21" s="146">
        <f>E21/$E$12*100</f>
        <v>7.9630629010013791</v>
      </c>
      <c r="G21" s="149">
        <v>2711</v>
      </c>
      <c r="H21" s="146">
        <f>G21/$G$12*100</f>
        <v>10.692171169394598</v>
      </c>
      <c r="I21" s="149">
        <v>4895</v>
      </c>
      <c r="J21" s="146">
        <f>I21/$I$12*100</f>
        <v>12.544848795489493</v>
      </c>
      <c r="K21" s="148">
        <v>5862</v>
      </c>
      <c r="L21" s="146">
        <f>K21/$K$12*100</f>
        <v>10.651210117014317</v>
      </c>
    </row>
    <row r="22" spans="2:12" x14ac:dyDescent="0.2">
      <c r="B22" s="123" t="s">
        <v>77</v>
      </c>
      <c r="C22" s="149">
        <v>558</v>
      </c>
      <c r="D22" s="146">
        <f>C22/$C$12*100</f>
        <v>5.5423122765196657</v>
      </c>
      <c r="E22" s="149">
        <v>1055</v>
      </c>
      <c r="F22" s="146">
        <f>E22/$E$12*100</f>
        <v>6.3260778317443185</v>
      </c>
      <c r="G22" s="149">
        <v>2357</v>
      </c>
      <c r="H22" s="146">
        <f>G22/$G$12*100</f>
        <v>9.2959968448037866</v>
      </c>
      <c r="I22" s="149">
        <v>4543</v>
      </c>
      <c r="J22" s="146">
        <f>I22/$I$12*100</f>
        <v>11.642747309072272</v>
      </c>
      <c r="K22" s="148">
        <v>6322</v>
      </c>
      <c r="L22" s="146">
        <f>K22/$K$12*100</f>
        <v>11.487026673450105</v>
      </c>
    </row>
    <row r="23" spans="2:12" x14ac:dyDescent="0.2">
      <c r="B23" s="123" t="s">
        <v>78</v>
      </c>
      <c r="C23" s="149">
        <v>498</v>
      </c>
      <c r="D23" s="146">
        <f>C23/$C$12*100</f>
        <v>4.9463647199046488</v>
      </c>
      <c r="E23" s="149">
        <v>1031</v>
      </c>
      <c r="F23" s="146">
        <f>E23/$E$12*100</f>
        <v>6.1821670564250164</v>
      </c>
      <c r="G23" s="149">
        <v>1717</v>
      </c>
      <c r="H23" s="146">
        <f>G23/$G$12*100</f>
        <v>6.7718398737921515</v>
      </c>
      <c r="I23" s="149">
        <v>3585</v>
      </c>
      <c r="J23" s="146">
        <f>I23/$I$12*100</f>
        <v>9.1875961045617629</v>
      </c>
      <c r="K23" s="148">
        <v>5967</v>
      </c>
      <c r="L23" s="146">
        <f>K23/$K$12*100</f>
        <v>10.841994330983356</v>
      </c>
    </row>
    <row r="24" spans="2:12" x14ac:dyDescent="0.2">
      <c r="B24" s="123" t="s">
        <v>79</v>
      </c>
      <c r="C24" s="149">
        <v>402</v>
      </c>
      <c r="D24" s="146">
        <f>C24/$C$12*100</f>
        <v>3.9928486293206196</v>
      </c>
      <c r="E24" s="149">
        <v>846</v>
      </c>
      <c r="F24" s="146">
        <f>E24/$E$12*100</f>
        <v>5.0728548300053964</v>
      </c>
      <c r="G24" s="149">
        <v>1327</v>
      </c>
      <c r="H24" s="146">
        <f>G24/$G$12*100</f>
        <v>5.233681719581937</v>
      </c>
      <c r="I24" s="149">
        <v>2944</v>
      </c>
      <c r="J24" s="146">
        <f>I24/$I$12*100</f>
        <v>7.5448487954894921</v>
      </c>
      <c r="K24" s="148">
        <v>5016</v>
      </c>
      <c r="L24" s="146">
        <f>K24/$K$12*100</f>
        <v>9.1140344501780657</v>
      </c>
    </row>
    <row r="25" spans="2:12" x14ac:dyDescent="0.2">
      <c r="B25" s="123"/>
      <c r="C25" s="149"/>
      <c r="D25" s="146"/>
      <c r="E25" s="149"/>
      <c r="F25" s="146"/>
      <c r="G25" s="149"/>
      <c r="H25" s="146"/>
      <c r="I25" s="149"/>
      <c r="J25" s="146"/>
      <c r="K25" s="148"/>
      <c r="L25" s="146"/>
    </row>
    <row r="26" spans="2:12" x14ac:dyDescent="0.2">
      <c r="B26" s="123" t="s">
        <v>88</v>
      </c>
      <c r="C26" s="149">
        <v>390</v>
      </c>
      <c r="D26" s="146">
        <f>C26/$C$12*100</f>
        <v>3.8736591179976161</v>
      </c>
      <c r="E26" s="149">
        <v>758</v>
      </c>
      <c r="F26" s="146">
        <f>E26/$E$12*100</f>
        <v>4.5451819871679557</v>
      </c>
      <c r="G26" s="149">
        <v>1126</v>
      </c>
      <c r="H26" s="146">
        <f>G26/$G$12*100</f>
        <v>4.440938670873595</v>
      </c>
      <c r="I26" s="149">
        <v>2091</v>
      </c>
      <c r="J26" s="146">
        <f>I26/$I$12*100</f>
        <v>5.3587903639159409</v>
      </c>
      <c r="K26" s="148">
        <v>3784</v>
      </c>
      <c r="L26" s="146">
        <f>K26/$K$12*100</f>
        <v>6.8754996729413476</v>
      </c>
    </row>
    <row r="27" spans="2:12" x14ac:dyDescent="0.2">
      <c r="B27" s="123" t="s">
        <v>89</v>
      </c>
      <c r="C27" s="149">
        <v>372</v>
      </c>
      <c r="D27" s="146">
        <f>C27/$C$12*100</f>
        <v>3.6948748510131106</v>
      </c>
      <c r="E27" s="149">
        <v>584</v>
      </c>
      <c r="F27" s="146">
        <f>E27/$E$12*100</f>
        <v>3.5018288661030161</v>
      </c>
      <c r="G27" s="149">
        <v>878</v>
      </c>
      <c r="H27" s="146">
        <f>G27/$G$12*100</f>
        <v>3.4628278446065863</v>
      </c>
      <c r="I27" s="149">
        <v>1356</v>
      </c>
      <c r="J27" s="146">
        <f>I27/$I$12*100</f>
        <v>3.4751409533572533</v>
      </c>
      <c r="K27" s="148">
        <v>2657</v>
      </c>
      <c r="L27" s="146">
        <f>K27/$K$12*100</f>
        <v>4.8277491096736682</v>
      </c>
    </row>
    <row r="28" spans="2:12" x14ac:dyDescent="0.2">
      <c r="B28" s="123" t="s">
        <v>90</v>
      </c>
      <c r="C28" s="149">
        <v>316</v>
      </c>
      <c r="D28" s="146">
        <f>C28/$C$12*100</f>
        <v>3.1386571315057608</v>
      </c>
      <c r="E28" s="149">
        <v>476</v>
      </c>
      <c r="F28" s="146">
        <f>E28/$E$12*100</f>
        <v>2.8542303771661568</v>
      </c>
      <c r="G28" s="149">
        <v>686</v>
      </c>
      <c r="H28" s="146">
        <f>G28/$G$12*100</f>
        <v>2.7055807533030962</v>
      </c>
      <c r="I28" s="149">
        <v>1038</v>
      </c>
      <c r="J28" s="146">
        <f>I28/$I$12*100</f>
        <v>2.6601742696053305</v>
      </c>
      <c r="K28" s="148">
        <v>1727</v>
      </c>
      <c r="L28" s="146">
        <f>K28/$K$12*100</f>
        <v>3.137946071662185</v>
      </c>
    </row>
    <row r="29" spans="2:12" x14ac:dyDescent="0.2">
      <c r="B29" s="124" t="s">
        <v>91</v>
      </c>
      <c r="C29" s="149">
        <v>252</v>
      </c>
      <c r="D29" s="146">
        <f>C29/$C$12*100</f>
        <v>2.5029797377830754</v>
      </c>
      <c r="E29" s="149">
        <v>439</v>
      </c>
      <c r="F29" s="146">
        <f>E29/$E$12*100</f>
        <v>2.6323679318822331</v>
      </c>
      <c r="G29" s="149">
        <v>521</v>
      </c>
      <c r="H29" s="146">
        <f>G29/$G$12*100</f>
        <v>2.0548215342141591</v>
      </c>
      <c r="I29" s="149">
        <v>797</v>
      </c>
      <c r="J29" s="146">
        <f>I29/$I$12*100</f>
        <v>2.0425422860071758</v>
      </c>
      <c r="K29" s="148">
        <v>1076</v>
      </c>
      <c r="L29" s="146">
        <f>K29/$K$12*100</f>
        <v>1.9550839450541462</v>
      </c>
    </row>
    <row r="30" spans="2:12" x14ac:dyDescent="0.2">
      <c r="B30" s="124" t="s">
        <v>81</v>
      </c>
      <c r="C30" s="149">
        <v>205</v>
      </c>
      <c r="D30" s="146">
        <f>C30/$C$12*100</f>
        <v>2.036154151767978</v>
      </c>
      <c r="E30" s="149">
        <v>299</v>
      </c>
      <c r="F30" s="146">
        <f>E30/$E$12*100</f>
        <v>1.7928884091863044</v>
      </c>
      <c r="G30" s="149">
        <v>412</v>
      </c>
      <c r="H30" s="146">
        <f>G30/$G$12*100</f>
        <v>1.6249260500887399</v>
      </c>
      <c r="I30" s="149">
        <v>563</v>
      </c>
      <c r="J30" s="146">
        <f>I30/$I$12*100</f>
        <v>1.4428498206048179</v>
      </c>
      <c r="K30" s="148">
        <v>732</v>
      </c>
      <c r="L30" s="146">
        <f>K30/$K$12*100</f>
        <v>1.3300385202412965</v>
      </c>
    </row>
    <row r="31" spans="2:12" x14ac:dyDescent="0.2">
      <c r="B31" s="124"/>
      <c r="C31" s="149"/>
      <c r="D31" s="146"/>
      <c r="E31" s="149"/>
      <c r="F31" s="146"/>
      <c r="G31" s="149"/>
      <c r="H31" s="146"/>
      <c r="I31" s="149"/>
      <c r="J31" s="146"/>
      <c r="K31" s="148"/>
      <c r="L31" s="146"/>
    </row>
    <row r="32" spans="2:12" x14ac:dyDescent="0.2">
      <c r="B32" s="124" t="s">
        <v>82</v>
      </c>
      <c r="C32" s="149">
        <v>138</v>
      </c>
      <c r="D32" s="146">
        <f>C32/$C$12*100</f>
        <v>1.3706793802145412</v>
      </c>
      <c r="E32" s="149">
        <v>213</v>
      </c>
      <c r="F32" s="146">
        <f>E32/$E$12*100</f>
        <v>1.2772081309588057</v>
      </c>
      <c r="G32" s="149">
        <v>307</v>
      </c>
      <c r="H32" s="146">
        <f>G32/$G$12*100</f>
        <v>1.2108065470321436</v>
      </c>
      <c r="I32" s="149">
        <v>377</v>
      </c>
      <c r="J32" s="146">
        <f>I32/$I$12*100</f>
        <v>0.96617119425935416</v>
      </c>
      <c r="K32" s="148">
        <v>534</v>
      </c>
      <c r="L32" s="146">
        <f>K32/$K$12*100</f>
        <v>0.97027400247110973</v>
      </c>
    </row>
    <row r="33" spans="2:14" x14ac:dyDescent="0.2">
      <c r="B33" s="124" t="s">
        <v>83</v>
      </c>
      <c r="C33" s="149">
        <v>94</v>
      </c>
      <c r="D33" s="146">
        <f>C33/$C$12*100</f>
        <v>0.93365117203019465</v>
      </c>
      <c r="E33" s="149">
        <v>118</v>
      </c>
      <c r="F33" s="146">
        <f>E33/$E$12*100</f>
        <v>0.70756131198656835</v>
      </c>
      <c r="G33" s="149">
        <v>191</v>
      </c>
      <c r="H33" s="146">
        <f>G33/$G$12*100</f>
        <v>0.75330309603628476</v>
      </c>
      <c r="I33" s="149">
        <v>255</v>
      </c>
      <c r="J33" s="146">
        <f>I33/$I$12*100</f>
        <v>0.65351101998974881</v>
      </c>
      <c r="K33" s="148">
        <v>365</v>
      </c>
      <c r="L33" s="146">
        <f>K33/$K$12*100</f>
        <v>0.66320226760665746</v>
      </c>
    </row>
    <row r="34" spans="2:14" x14ac:dyDescent="0.2">
      <c r="B34" s="124" t="s">
        <v>84</v>
      </c>
      <c r="C34" s="149">
        <v>69</v>
      </c>
      <c r="D34" s="146">
        <f>C34/$C$12*100</f>
        <v>0.68533969010727058</v>
      </c>
      <c r="E34" s="149">
        <v>94</v>
      </c>
      <c r="F34" s="146">
        <f>E34/$E$12*100</f>
        <v>0.56365053666726628</v>
      </c>
      <c r="G34" s="149">
        <v>170</v>
      </c>
      <c r="H34" s="146">
        <f>G34/$G$12*100</f>
        <v>0.67047919542496548</v>
      </c>
      <c r="I34" s="149">
        <v>202</v>
      </c>
      <c r="J34" s="146">
        <f>I34/$I$12*100</f>
        <v>0.5176832393644285</v>
      </c>
      <c r="K34" s="148">
        <v>278</v>
      </c>
      <c r="L34" s="146">
        <f>K34/$K$12*100</f>
        <v>0.50512391888945418</v>
      </c>
    </row>
    <row r="35" spans="2:14" x14ac:dyDescent="0.2">
      <c r="B35" s="125" t="s">
        <v>92</v>
      </c>
      <c r="C35" s="150" t="s">
        <v>73</v>
      </c>
      <c r="D35" s="151" t="s">
        <v>73</v>
      </c>
      <c r="E35" s="150" t="s">
        <v>73</v>
      </c>
      <c r="F35" s="151" t="s">
        <v>73</v>
      </c>
      <c r="G35" s="150" t="s">
        <v>73</v>
      </c>
      <c r="H35" s="151" t="s">
        <v>73</v>
      </c>
      <c r="I35" s="152">
        <v>70</v>
      </c>
      <c r="J35" s="151">
        <f>I35/$I$12*100</f>
        <v>0.17939518195797027</v>
      </c>
      <c r="K35" s="150" t="s">
        <v>73</v>
      </c>
      <c r="L35" s="151">
        <f>-K40</f>
        <v>0</v>
      </c>
    </row>
    <row r="37" spans="2:14" x14ac:dyDescent="0.2">
      <c r="B37" s="60" t="s">
        <v>39</v>
      </c>
      <c r="C37" s="153"/>
      <c r="D37" s="153"/>
      <c r="E37" s="154"/>
      <c r="F37" s="154"/>
      <c r="G37" s="155"/>
      <c r="H37" s="155"/>
      <c r="I37" s="153"/>
      <c r="J37" s="153"/>
      <c r="K37" s="153"/>
      <c r="L37" s="153"/>
      <c r="M37" s="153"/>
      <c r="N37" s="153"/>
    </row>
    <row r="45" spans="2:14" x14ac:dyDescent="0.2">
      <c r="B45" s="90"/>
      <c r="C45" s="90"/>
      <c r="D45" s="90"/>
      <c r="E45" s="90"/>
      <c r="F45" s="90"/>
      <c r="G45" s="90"/>
      <c r="H45" s="90"/>
      <c r="I45" s="90"/>
      <c r="J45" s="90"/>
      <c r="K45" s="90"/>
      <c r="L45" s="90"/>
    </row>
  </sheetData>
  <mergeCells count="6">
    <mergeCell ref="C7:L7"/>
    <mergeCell ref="B9:B10"/>
    <mergeCell ref="C9:D9"/>
    <mergeCell ref="E9:F9"/>
    <mergeCell ref="G9:H9"/>
    <mergeCell ref="K9:L9"/>
  </mergeCells>
  <pageMargins left="0.7" right="0.7" top="0.75" bottom="0.75" header="0.3" footer="0.3"/>
  <pageSetup scale="85" orientation="portrait" r:id="rId1"/>
  <ignoredErrors>
    <ignoredError sqref="D12:L12" formula="1"/>
  </ignoredErrors>
  <drawing r:id="rId2"/>
  <legacyDrawing r:id="rId3"/>
  <oleObjects>
    <mc:AlternateContent xmlns:mc="http://schemas.openxmlformats.org/markup-compatibility/2006">
      <mc:Choice Requires="x14">
        <oleObject progId="MSPhotoEd.3" shapeId="18433" r:id="rId4">
          <objectPr defaultSize="0" autoPict="0" r:id="rId5">
            <anchor moveWithCells="1" sizeWithCells="1">
              <from>
                <xdr:col>0</xdr:col>
                <xdr:colOff>19050</xdr:colOff>
                <xdr:row>0</xdr:row>
                <xdr:rowOff>38100</xdr:rowOff>
              </from>
              <to>
                <xdr:col>1</xdr:col>
                <xdr:colOff>209550</xdr:colOff>
                <xdr:row>3</xdr:row>
                <xdr:rowOff>28575</xdr:rowOff>
              </to>
            </anchor>
          </objectPr>
        </oleObject>
      </mc:Choice>
      <mc:Fallback>
        <oleObject progId="MSPhotoEd.3" shapeId="18433" r:id="rId4"/>
      </mc:Fallback>
    </mc:AlternateContent>
  </oleObjects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3:N53"/>
  <sheetViews>
    <sheetView tabSelected="1" zoomScaleNormal="100" zoomScaleSheetLayoutView="100" workbookViewId="0">
      <selection activeCell="B9" sqref="B9:J30"/>
    </sheetView>
  </sheetViews>
  <sheetFormatPr defaultRowHeight="12.75" x14ac:dyDescent="0.2"/>
  <cols>
    <col min="1" max="2" width="9.140625" style="46"/>
    <col min="3" max="3" width="6.42578125" style="46" customWidth="1"/>
    <col min="4" max="6" width="10.28515625" style="46" customWidth="1"/>
    <col min="7" max="10" width="9.42578125" style="46" customWidth="1"/>
    <col min="11" max="11" width="9.42578125" style="67" bestFit="1" customWidth="1"/>
    <col min="12" max="12" width="11.140625" style="46" customWidth="1"/>
    <col min="13" max="16384" width="9.140625" style="46"/>
  </cols>
  <sheetData>
    <row r="3" spans="2:14" x14ac:dyDescent="0.2">
      <c r="H3" s="76" t="s">
        <v>187</v>
      </c>
      <c r="I3" s="44"/>
      <c r="J3" s="44"/>
      <c r="K3" s="52"/>
      <c r="L3" s="65"/>
      <c r="N3" s="65"/>
    </row>
    <row r="7" spans="2:14" ht="25.5" customHeight="1" x14ac:dyDescent="0.25">
      <c r="B7" s="193">
        <v>1.1000000000000001</v>
      </c>
      <c r="C7" s="386" t="s">
        <v>104</v>
      </c>
      <c r="D7" s="386"/>
      <c r="E7" s="386"/>
      <c r="F7" s="386"/>
      <c r="G7" s="386"/>
      <c r="H7" s="386"/>
      <c r="I7" s="386"/>
      <c r="J7" s="386"/>
      <c r="K7" s="42"/>
      <c r="L7" s="42"/>
      <c r="M7" s="47"/>
    </row>
    <row r="9" spans="2:14" s="15" customFormat="1" ht="25.5" customHeight="1" x14ac:dyDescent="0.2">
      <c r="B9" s="392" t="s">
        <v>0</v>
      </c>
      <c r="C9" s="393"/>
      <c r="D9" s="394">
        <v>1989</v>
      </c>
      <c r="E9" s="394">
        <v>1999</v>
      </c>
      <c r="F9" s="395">
        <v>2010</v>
      </c>
      <c r="G9" s="396" t="s">
        <v>41</v>
      </c>
      <c r="H9" s="397"/>
      <c r="I9" s="396" t="s">
        <v>40</v>
      </c>
      <c r="J9" s="398"/>
      <c r="K9" s="25"/>
    </row>
    <row r="10" spans="2:14" s="15" customFormat="1" x14ac:dyDescent="0.2">
      <c r="B10" s="399"/>
      <c r="C10" s="399"/>
      <c r="D10" s="400"/>
      <c r="E10" s="400"/>
      <c r="F10" s="401"/>
      <c r="G10" s="402" t="s">
        <v>122</v>
      </c>
      <c r="H10" s="403" t="s">
        <v>123</v>
      </c>
      <c r="I10" s="402" t="s">
        <v>122</v>
      </c>
      <c r="J10" s="403" t="s">
        <v>123</v>
      </c>
      <c r="K10" s="25"/>
    </row>
    <row r="11" spans="2:14" s="15" customFormat="1" x14ac:dyDescent="0.2">
      <c r="B11" s="25"/>
      <c r="C11" s="25"/>
      <c r="D11" s="25"/>
      <c r="E11" s="25"/>
      <c r="F11" s="25"/>
      <c r="G11" s="404"/>
      <c r="H11" s="25"/>
      <c r="I11" s="404"/>
      <c r="J11" s="405"/>
      <c r="K11" s="25"/>
    </row>
    <row r="12" spans="2:14" s="15" customFormat="1" x14ac:dyDescent="0.2">
      <c r="B12" s="2" t="s">
        <v>21</v>
      </c>
      <c r="C12" s="25"/>
      <c r="D12" s="10">
        <v>25355</v>
      </c>
      <c r="E12" s="10">
        <v>39020</v>
      </c>
      <c r="F12" s="10">
        <f>SUM(F14:F24)</f>
        <v>55036</v>
      </c>
      <c r="G12" s="406">
        <v>53.894695326365614</v>
      </c>
      <c r="H12" s="251">
        <f>(F12/E12-1)*100</f>
        <v>41.045617631983603</v>
      </c>
      <c r="I12" s="406">
        <f>((E12/D12)^(1/10)-1)*100</f>
        <v>4.4052565819573397</v>
      </c>
      <c r="J12" s="407">
        <f>((F12/E12)^(1/11)-1)*100</f>
        <v>3.1758713185661369</v>
      </c>
      <c r="K12" s="25"/>
    </row>
    <row r="13" spans="2:14" s="15" customFormat="1" x14ac:dyDescent="0.2">
      <c r="B13" s="25"/>
      <c r="C13" s="25"/>
      <c r="D13" s="10"/>
      <c r="E13" s="10"/>
      <c r="F13" s="25"/>
      <c r="G13" s="406"/>
      <c r="H13" s="251"/>
      <c r="I13" s="406"/>
      <c r="J13" s="407"/>
      <c r="K13" s="25"/>
    </row>
    <row r="14" spans="2:14" s="15" customFormat="1" x14ac:dyDescent="0.2">
      <c r="B14" s="2" t="s">
        <v>6</v>
      </c>
      <c r="C14" s="25"/>
      <c r="D14" s="10">
        <v>12921</v>
      </c>
      <c r="E14" s="10">
        <v>20626</v>
      </c>
      <c r="F14" s="10">
        <v>28089</v>
      </c>
      <c r="G14" s="406">
        <v>59.631607460722847</v>
      </c>
      <c r="H14" s="251">
        <f>(F14/E14-1)*100</f>
        <v>36.18248812178804</v>
      </c>
      <c r="I14" s="406">
        <f>((E14/D14)^(1/10)-1)*100</f>
        <v>4.7880813772801067</v>
      </c>
      <c r="J14" s="407">
        <f t="shared" ref="J14:J24" si="0">((F14/E14)^(1/11)-1)*100</f>
        <v>2.8472875400996633</v>
      </c>
      <c r="K14" s="25"/>
    </row>
    <row r="15" spans="2:14" s="15" customFormat="1" x14ac:dyDescent="0.2">
      <c r="B15" s="25"/>
      <c r="C15" s="25"/>
      <c r="D15" s="10"/>
      <c r="E15" s="10"/>
      <c r="F15" s="25"/>
      <c r="G15" s="406"/>
      <c r="H15" s="251"/>
      <c r="I15" s="406"/>
      <c r="J15" s="407"/>
      <c r="K15" s="25"/>
    </row>
    <row r="16" spans="2:14" s="15" customFormat="1" x14ac:dyDescent="0.2">
      <c r="B16" s="2" t="s">
        <v>7</v>
      </c>
      <c r="C16" s="25"/>
      <c r="D16" s="10">
        <v>5632</v>
      </c>
      <c r="E16" s="10">
        <v>8243</v>
      </c>
      <c r="F16" s="10">
        <v>11222</v>
      </c>
      <c r="G16" s="406">
        <v>46.360085227272727</v>
      </c>
      <c r="H16" s="251">
        <f>(F16/E16-1)*100</f>
        <v>36.1397549435885</v>
      </c>
      <c r="I16" s="406">
        <f>((E16/D16)^(1/10)-1)*100</f>
        <v>3.8824695520852659</v>
      </c>
      <c r="J16" s="407">
        <f t="shared" si="0"/>
        <v>2.8443532297928176</v>
      </c>
      <c r="K16" s="25"/>
    </row>
    <row r="17" spans="2:11" s="15" customFormat="1" x14ac:dyDescent="0.2">
      <c r="B17" s="25"/>
      <c r="C17" s="25"/>
      <c r="D17" s="10"/>
      <c r="E17" s="10"/>
      <c r="F17" s="10"/>
      <c r="G17" s="406"/>
      <c r="H17" s="251"/>
      <c r="I17" s="406"/>
      <c r="J17" s="407"/>
      <c r="K17" s="25"/>
    </row>
    <row r="18" spans="2:11" s="15" customFormat="1" x14ac:dyDescent="0.2">
      <c r="B18" s="2" t="s">
        <v>8</v>
      </c>
      <c r="C18" s="25"/>
      <c r="D18" s="10">
        <v>3407</v>
      </c>
      <c r="E18" s="10">
        <v>5764</v>
      </c>
      <c r="F18" s="10">
        <v>10543</v>
      </c>
      <c r="G18" s="406">
        <v>69.181097739947162</v>
      </c>
      <c r="H18" s="251">
        <f>(F18/E18-1)*100</f>
        <v>82.911172796668978</v>
      </c>
      <c r="I18" s="406">
        <f>((E18/D18)^(1/10)-1)*100</f>
        <v>5.3986829115607371</v>
      </c>
      <c r="J18" s="407">
        <f t="shared" si="0"/>
        <v>5.6428286795596527</v>
      </c>
      <c r="K18" s="25"/>
    </row>
    <row r="19" spans="2:11" s="15" customFormat="1" x14ac:dyDescent="0.2">
      <c r="B19" s="25"/>
      <c r="C19" s="25"/>
      <c r="D19" s="10"/>
      <c r="E19" s="10"/>
      <c r="F19" s="10"/>
      <c r="G19" s="406"/>
      <c r="H19" s="251"/>
      <c r="I19" s="406"/>
      <c r="J19" s="407"/>
      <c r="K19" s="25"/>
    </row>
    <row r="20" spans="2:11" s="15" customFormat="1" x14ac:dyDescent="0.2">
      <c r="B20" s="2" t="s">
        <v>10</v>
      </c>
      <c r="C20" s="25"/>
      <c r="D20" s="10">
        <v>1064</v>
      </c>
      <c r="E20" s="10">
        <v>1371</v>
      </c>
      <c r="F20" s="10">
        <v>1407</v>
      </c>
      <c r="G20" s="406">
        <v>28.853383458646608</v>
      </c>
      <c r="H20" s="251">
        <f>(F20/E20-1)*100</f>
        <v>2.6258205689277947</v>
      </c>
      <c r="I20" s="406">
        <f>((E20/D20)^(1/10)-1)*100</f>
        <v>2.5674557452516789</v>
      </c>
      <c r="J20" s="407">
        <f t="shared" si="0"/>
        <v>0.23590853233723674</v>
      </c>
      <c r="K20" s="25"/>
    </row>
    <row r="21" spans="2:11" s="15" customFormat="1" x14ac:dyDescent="0.2">
      <c r="B21" s="25"/>
      <c r="C21" s="25"/>
      <c r="D21" s="10"/>
      <c r="E21" s="10"/>
      <c r="F21" s="10"/>
      <c r="G21" s="406"/>
      <c r="H21" s="251"/>
      <c r="I21" s="406"/>
      <c r="J21" s="407"/>
      <c r="K21" s="25"/>
    </row>
    <row r="22" spans="2:11" s="15" customFormat="1" x14ac:dyDescent="0.2">
      <c r="B22" s="2" t="s">
        <v>9</v>
      </c>
      <c r="C22" s="25"/>
      <c r="D22" s="10">
        <v>857</v>
      </c>
      <c r="E22" s="10">
        <v>1079</v>
      </c>
      <c r="F22" s="10">
        <v>1479</v>
      </c>
      <c r="G22" s="406">
        <v>25.904317386231046</v>
      </c>
      <c r="H22" s="251">
        <f>(F22/E22-1)*100</f>
        <v>37.071362372567187</v>
      </c>
      <c r="I22" s="406">
        <f>((E22/D22)^(1/10)-1)*100</f>
        <v>2.3302563938117027</v>
      </c>
      <c r="J22" s="407">
        <f t="shared" si="0"/>
        <v>2.9081338375659183</v>
      </c>
      <c r="K22" s="25"/>
    </row>
    <row r="23" spans="2:11" s="15" customFormat="1" x14ac:dyDescent="0.2">
      <c r="B23" s="25"/>
      <c r="C23" s="25"/>
      <c r="D23" s="10"/>
      <c r="E23" s="10"/>
      <c r="F23" s="10"/>
      <c r="G23" s="406"/>
      <c r="H23" s="251"/>
      <c r="I23" s="406"/>
      <c r="J23" s="407"/>
      <c r="K23" s="25"/>
    </row>
    <row r="24" spans="2:11" s="15" customFormat="1" x14ac:dyDescent="0.2">
      <c r="B24" s="2" t="s">
        <v>11</v>
      </c>
      <c r="C24" s="25"/>
      <c r="D24" s="10">
        <v>1474</v>
      </c>
      <c r="E24" s="10">
        <v>1937</v>
      </c>
      <c r="F24" s="10">
        <v>2296</v>
      </c>
      <c r="G24" s="406">
        <v>31.411126187245596</v>
      </c>
      <c r="H24" s="251">
        <f>(F24/E24-1)*100</f>
        <v>18.53381517811048</v>
      </c>
      <c r="I24" s="406">
        <f>((E24/D24)^(1/10)-1)*100</f>
        <v>2.7692562990437875</v>
      </c>
      <c r="J24" s="407">
        <f t="shared" si="0"/>
        <v>1.5577178311830808</v>
      </c>
      <c r="K24" s="25"/>
    </row>
    <row r="25" spans="2:11" s="15" customFormat="1" x14ac:dyDescent="0.2">
      <c r="B25" s="21"/>
      <c r="C25" s="21"/>
      <c r="D25" s="21"/>
      <c r="E25" s="21"/>
      <c r="F25" s="21"/>
      <c r="G25" s="408"/>
      <c r="H25" s="21"/>
      <c r="I25" s="408"/>
      <c r="J25" s="409"/>
      <c r="K25" s="25"/>
    </row>
    <row r="26" spans="2:11" s="15" customFormat="1" x14ac:dyDescent="0.2">
      <c r="B26" s="25"/>
      <c r="C26" s="25"/>
      <c r="D26" s="25"/>
      <c r="E26" s="25"/>
      <c r="F26" s="25"/>
      <c r="G26" s="25"/>
      <c r="H26" s="25"/>
      <c r="I26" s="25"/>
      <c r="J26" s="25"/>
      <c r="K26" s="25"/>
    </row>
    <row r="27" spans="2:11" s="15" customFormat="1" x14ac:dyDescent="0.2">
      <c r="B27" s="288" t="s">
        <v>42</v>
      </c>
      <c r="K27" s="25"/>
    </row>
    <row r="28" spans="2:11" s="15" customFormat="1" x14ac:dyDescent="0.2">
      <c r="B28" s="15" t="s">
        <v>43</v>
      </c>
      <c r="K28" s="25"/>
    </row>
    <row r="29" spans="2:11" s="15" customFormat="1" x14ac:dyDescent="0.2">
      <c r="B29" s="410"/>
      <c r="K29" s="25"/>
    </row>
    <row r="30" spans="2:11" s="15" customFormat="1" x14ac:dyDescent="0.2">
      <c r="B30" s="29" t="s">
        <v>39</v>
      </c>
      <c r="K30" s="25"/>
    </row>
    <row r="50" spans="1:14" x14ac:dyDescent="0.2">
      <c r="A50" s="139"/>
      <c r="B50" s="139"/>
      <c r="C50" s="139"/>
      <c r="D50" s="139"/>
      <c r="E50" s="139"/>
      <c r="F50" s="139"/>
      <c r="G50" s="139"/>
      <c r="H50" s="139"/>
      <c r="I50" s="139"/>
      <c r="J50" s="139"/>
      <c r="K50" s="158"/>
      <c r="L50" s="139"/>
    </row>
    <row r="51" spans="1:14" x14ac:dyDescent="0.2">
      <c r="B51" s="90"/>
      <c r="C51" s="90"/>
      <c r="D51" s="90"/>
      <c r="E51" s="90"/>
      <c r="F51" s="90"/>
      <c r="G51" s="90"/>
      <c r="H51" s="90"/>
      <c r="I51" s="90"/>
      <c r="J51" s="90"/>
      <c r="K51" s="90"/>
      <c r="L51" s="90"/>
    </row>
    <row r="53" spans="1:14" ht="12.75" customHeight="1" x14ac:dyDescent="0.2">
      <c r="M53" s="139"/>
      <c r="N53" s="139"/>
    </row>
  </sheetData>
  <mergeCells count="7">
    <mergeCell ref="C7:J7"/>
    <mergeCell ref="B9:C10"/>
    <mergeCell ref="D9:D10"/>
    <mergeCell ref="E9:E10"/>
    <mergeCell ref="F9:F10"/>
    <mergeCell ref="G9:H9"/>
    <mergeCell ref="I9:J9"/>
  </mergeCells>
  <pageMargins left="0.7" right="0.7" top="0.75" bottom="0.75" header="0.3" footer="0.3"/>
  <pageSetup scale="77" orientation="portrait" r:id="rId1"/>
  <colBreaks count="1" manualBreakCount="1">
    <brk id="12" max="52" man="1"/>
  </colBreaks>
  <drawing r:id="rId2"/>
  <legacyDrawing r:id="rId3"/>
  <oleObjects>
    <mc:AlternateContent xmlns:mc="http://schemas.openxmlformats.org/markup-compatibility/2006">
      <mc:Choice Requires="x14">
        <oleObject progId="MSPhotoEd.3" shapeId="7171" r:id="rId4">
          <objectPr defaultSize="0" autoPict="0" r:id="rId5">
            <anchor moveWithCells="1" sizeWithCells="1">
              <from>
                <xdr:col>0</xdr:col>
                <xdr:colOff>57150</xdr:colOff>
                <xdr:row>0</xdr:row>
                <xdr:rowOff>28575</xdr:rowOff>
              </from>
              <to>
                <xdr:col>1</xdr:col>
                <xdr:colOff>104775</xdr:colOff>
                <xdr:row>3</xdr:row>
                <xdr:rowOff>9525</xdr:rowOff>
              </to>
            </anchor>
          </objectPr>
        </oleObject>
      </mc:Choice>
      <mc:Fallback>
        <oleObject progId="MSPhotoEd.3" shapeId="7171" r:id="rId4"/>
      </mc:Fallback>
    </mc:AlternateContent>
  </oleObjects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3:R50"/>
  <sheetViews>
    <sheetView zoomScaleNormal="100" zoomScaleSheetLayoutView="100" workbookViewId="0">
      <selection activeCell="H38" sqref="H38"/>
    </sheetView>
  </sheetViews>
  <sheetFormatPr defaultRowHeight="12.75" x14ac:dyDescent="0.2"/>
  <cols>
    <col min="1" max="1" width="3.28515625" style="46" customWidth="1"/>
    <col min="2" max="2" width="13.28515625" style="46" customWidth="1"/>
    <col min="3" max="3" width="9.42578125" style="46" bestFit="1" customWidth="1"/>
    <col min="4" max="4" width="10.85546875" style="46" bestFit="1" customWidth="1"/>
    <col min="5" max="5" width="7.5703125" style="46" bestFit="1" customWidth="1"/>
    <col min="6" max="6" width="10.85546875" style="46" bestFit="1" customWidth="1"/>
    <col min="7" max="7" width="7.5703125" style="46" bestFit="1" customWidth="1"/>
    <col min="8" max="8" width="10.85546875" style="46" bestFit="1" customWidth="1"/>
    <col min="9" max="9" width="7.5703125" style="46" bestFit="1" customWidth="1"/>
    <col min="10" max="10" width="5" style="46" customWidth="1"/>
    <col min="11" max="16384" width="9.140625" style="46"/>
  </cols>
  <sheetData>
    <row r="3" spans="1:18" x14ac:dyDescent="0.2">
      <c r="H3" s="76" t="s">
        <v>187</v>
      </c>
      <c r="I3" s="44"/>
      <c r="J3" s="65"/>
      <c r="L3" s="65"/>
    </row>
    <row r="7" spans="1:18" x14ac:dyDescent="0.2">
      <c r="B7" s="159">
        <v>1.1100000000000001</v>
      </c>
      <c r="C7" s="360" t="s">
        <v>96</v>
      </c>
      <c r="D7" s="360"/>
      <c r="E7" s="360"/>
      <c r="F7" s="360"/>
      <c r="G7" s="360"/>
      <c r="H7" s="360"/>
      <c r="I7" s="360"/>
      <c r="J7" s="47"/>
      <c r="K7" s="47"/>
      <c r="L7" s="47"/>
      <c r="M7" s="47"/>
      <c r="N7" s="47"/>
      <c r="O7" s="47"/>
      <c r="P7" s="47"/>
      <c r="Q7" s="47"/>
      <c r="R7" s="47"/>
    </row>
    <row r="8" spans="1:18" x14ac:dyDescent="0.2">
      <c r="J8" s="67"/>
    </row>
    <row r="9" spans="1:18" x14ac:dyDescent="0.2">
      <c r="A9" s="67"/>
      <c r="G9" s="83"/>
      <c r="H9" s="67"/>
      <c r="I9" s="67"/>
      <c r="J9" s="67"/>
    </row>
    <row r="10" spans="1:18" x14ac:dyDescent="0.2">
      <c r="A10" s="67"/>
      <c r="B10" s="48"/>
      <c r="C10" s="160" t="s">
        <v>44</v>
      </c>
      <c r="D10" s="161">
        <v>1989</v>
      </c>
      <c r="E10" s="161"/>
      <c r="F10" s="78">
        <v>1999</v>
      </c>
      <c r="G10" s="162"/>
      <c r="H10" s="78">
        <v>2010</v>
      </c>
      <c r="I10" s="163"/>
      <c r="J10" s="67"/>
    </row>
    <row r="11" spans="1:18" x14ac:dyDescent="0.2">
      <c r="A11" s="67"/>
      <c r="B11" s="49" t="s">
        <v>45</v>
      </c>
      <c r="C11" s="164" t="s">
        <v>46</v>
      </c>
      <c r="D11" s="165" t="s">
        <v>47</v>
      </c>
      <c r="E11" s="166" t="s">
        <v>48</v>
      </c>
      <c r="F11" s="135" t="s">
        <v>47</v>
      </c>
      <c r="G11" s="166" t="s">
        <v>48</v>
      </c>
      <c r="H11" s="135" t="s">
        <v>47</v>
      </c>
      <c r="I11" s="135" t="s">
        <v>48</v>
      </c>
      <c r="J11" s="67"/>
    </row>
    <row r="12" spans="1:18" x14ac:dyDescent="0.2">
      <c r="A12" s="67"/>
      <c r="B12" s="50"/>
      <c r="C12" s="167"/>
      <c r="D12" s="168"/>
      <c r="E12" s="169"/>
      <c r="F12" s="86"/>
      <c r="G12" s="169"/>
      <c r="H12" s="170"/>
      <c r="I12" s="171"/>
      <c r="J12" s="67"/>
    </row>
    <row r="13" spans="1:18" x14ac:dyDescent="0.2">
      <c r="A13" s="67"/>
      <c r="B13" s="50" t="s">
        <v>1</v>
      </c>
      <c r="C13" s="172">
        <v>102</v>
      </c>
      <c r="D13" s="53">
        <v>25355</v>
      </c>
      <c r="E13" s="53">
        <f>D13/C13</f>
        <v>248.57843137254903</v>
      </c>
      <c r="F13" s="173">
        <v>39410</v>
      </c>
      <c r="G13" s="174">
        <f>F13/C13</f>
        <v>386.37254901960785</v>
      </c>
      <c r="H13" s="175">
        <v>55036</v>
      </c>
      <c r="I13" s="70">
        <f>H13/C13</f>
        <v>539.56862745098044</v>
      </c>
      <c r="J13" s="67"/>
    </row>
    <row r="14" spans="1:18" x14ac:dyDescent="0.2">
      <c r="A14" s="67"/>
      <c r="B14" s="67"/>
      <c r="C14" s="156"/>
      <c r="D14" s="157"/>
      <c r="E14" s="176"/>
      <c r="F14" s="67"/>
      <c r="G14" s="176"/>
      <c r="H14" s="177"/>
      <c r="I14" s="70"/>
      <c r="J14" s="67"/>
    </row>
    <row r="15" spans="1:18" x14ac:dyDescent="0.2">
      <c r="A15" s="67"/>
      <c r="B15" s="67" t="s">
        <v>49</v>
      </c>
      <c r="C15" s="172">
        <v>76</v>
      </c>
      <c r="D15" s="178">
        <v>23881</v>
      </c>
      <c r="E15" s="179">
        <f>+D15/C15</f>
        <v>314.2236842105263</v>
      </c>
      <c r="F15" s="53">
        <v>37473</v>
      </c>
      <c r="G15" s="174">
        <f>+F15/C15</f>
        <v>493.06578947368422</v>
      </c>
      <c r="H15" s="177">
        <v>52740</v>
      </c>
      <c r="I15" s="70">
        <f>H15/C15</f>
        <v>693.9473684210526</v>
      </c>
      <c r="J15" s="67"/>
    </row>
    <row r="16" spans="1:18" x14ac:dyDescent="0.2">
      <c r="A16" s="67"/>
      <c r="B16" s="67" t="s">
        <v>50</v>
      </c>
      <c r="C16" s="172">
        <v>15</v>
      </c>
      <c r="D16" s="178">
        <v>1441</v>
      </c>
      <c r="E16" s="179">
        <f>+D16/C16</f>
        <v>96.066666666666663</v>
      </c>
      <c r="F16" s="53">
        <v>1822</v>
      </c>
      <c r="G16" s="174">
        <f>+F16/C16</f>
        <v>121.46666666666667</v>
      </c>
      <c r="H16" s="177">
        <v>2098</v>
      </c>
      <c r="I16" s="70">
        <f>H16/C16</f>
        <v>139.86666666666667</v>
      </c>
      <c r="J16" s="67"/>
    </row>
    <row r="17" spans="1:10" x14ac:dyDescent="0.2">
      <c r="A17" s="67"/>
      <c r="B17" s="67" t="s">
        <v>51</v>
      </c>
      <c r="C17" s="172">
        <v>11</v>
      </c>
      <c r="D17" s="178">
        <v>33</v>
      </c>
      <c r="E17" s="179">
        <f>+D17/C17</f>
        <v>3</v>
      </c>
      <c r="F17" s="53">
        <v>115</v>
      </c>
      <c r="G17" s="174">
        <f>+F17/C17</f>
        <v>10.454545454545455</v>
      </c>
      <c r="H17" s="177">
        <v>198</v>
      </c>
      <c r="I17" s="70">
        <f>H17/C17</f>
        <v>18</v>
      </c>
      <c r="J17" s="67"/>
    </row>
    <row r="18" spans="1:10" x14ac:dyDescent="0.2">
      <c r="A18" s="67"/>
      <c r="B18" s="83"/>
      <c r="C18" s="180"/>
      <c r="D18" s="181"/>
      <c r="E18" s="182"/>
      <c r="F18" s="83"/>
      <c r="G18" s="183"/>
      <c r="H18" s="184"/>
      <c r="I18" s="185"/>
      <c r="J18" s="67"/>
    </row>
    <row r="19" spans="1:10" x14ac:dyDescent="0.2">
      <c r="A19" s="67"/>
      <c r="B19" s="67"/>
      <c r="C19" s="186"/>
      <c r="D19" s="186"/>
      <c r="E19" s="186"/>
      <c r="F19" s="186"/>
      <c r="G19" s="186"/>
      <c r="H19" s="67"/>
      <c r="I19" s="67"/>
      <c r="J19" s="67"/>
    </row>
    <row r="20" spans="1:10" x14ac:dyDescent="0.2">
      <c r="B20" s="80" t="s">
        <v>42</v>
      </c>
      <c r="J20" s="67"/>
    </row>
    <row r="21" spans="1:10" x14ac:dyDescent="0.2">
      <c r="B21" s="44" t="s">
        <v>113</v>
      </c>
    </row>
    <row r="22" spans="1:10" x14ac:dyDescent="0.2">
      <c r="B22" s="44"/>
    </row>
    <row r="23" spans="1:10" x14ac:dyDescent="0.2">
      <c r="B23" s="60" t="s">
        <v>39</v>
      </c>
    </row>
    <row r="49" spans="1:11" s="42" customFormat="1" ht="12.75" customHeight="1" x14ac:dyDescent="0.25">
      <c r="A49" s="61"/>
      <c r="B49" s="61"/>
      <c r="C49" s="61"/>
      <c r="D49" s="61"/>
      <c r="E49" s="61"/>
      <c r="F49" s="61"/>
      <c r="G49" s="61"/>
      <c r="H49" s="61"/>
      <c r="I49" s="61"/>
      <c r="J49" s="61"/>
      <c r="K49" s="61"/>
    </row>
    <row r="50" spans="1:11" x14ac:dyDescent="0.2">
      <c r="A50" s="90"/>
      <c r="B50" s="90"/>
      <c r="C50" s="90"/>
      <c r="D50" s="90"/>
      <c r="E50" s="90"/>
      <c r="F50" s="90"/>
      <c r="G50" s="90"/>
      <c r="H50" s="90"/>
      <c r="I50" s="90"/>
      <c r="J50" s="90"/>
    </row>
  </sheetData>
  <mergeCells count="1">
    <mergeCell ref="C7:I7"/>
  </mergeCells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MSPhotoEd.3" shapeId="8194" r:id="rId4">
          <objectPr defaultSize="0" autoPict="0" r:id="rId5">
            <anchor moveWithCells="1" sizeWithCells="1">
              <from>
                <xdr:col>0</xdr:col>
                <xdr:colOff>104775</xdr:colOff>
                <xdr:row>0</xdr:row>
                <xdr:rowOff>47625</xdr:rowOff>
              </from>
              <to>
                <xdr:col>1</xdr:col>
                <xdr:colOff>542925</xdr:colOff>
                <xdr:row>3</xdr:row>
                <xdr:rowOff>9525</xdr:rowOff>
              </to>
            </anchor>
          </objectPr>
        </oleObject>
      </mc:Choice>
      <mc:Fallback>
        <oleObject progId="MSPhotoEd.3" shapeId="8194" r:id="rId4"/>
      </mc:Fallback>
    </mc:AlternateContent>
  </oleObjects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K44"/>
  <sheetViews>
    <sheetView zoomScaleNormal="100" zoomScaleSheetLayoutView="100" workbookViewId="0">
      <selection activeCell="H33" sqref="H33"/>
    </sheetView>
  </sheetViews>
  <sheetFormatPr defaultRowHeight="15" x14ac:dyDescent="0.25"/>
  <cols>
    <col min="1" max="1" width="9.140625" style="42"/>
    <col min="2" max="2" width="15.28515625" style="42" customWidth="1"/>
    <col min="3" max="7" width="10.5703125" style="42" customWidth="1"/>
    <col min="8" max="8" width="9.85546875" style="42" customWidth="1"/>
    <col min="9" max="16384" width="9.140625" style="42"/>
  </cols>
  <sheetData>
    <row r="1" spans="2:11" s="46" customFormat="1" ht="12.75" x14ac:dyDescent="0.2"/>
    <row r="2" spans="2:11" s="46" customFormat="1" ht="12.75" x14ac:dyDescent="0.2"/>
    <row r="3" spans="2:11" s="46" customFormat="1" ht="12.75" x14ac:dyDescent="0.2">
      <c r="F3" s="76" t="s">
        <v>187</v>
      </c>
      <c r="G3" s="44"/>
      <c r="H3" s="65"/>
      <c r="K3" s="65"/>
    </row>
    <row r="7" spans="2:11" x14ac:dyDescent="0.25">
      <c r="B7" s="66">
        <v>1.1200000000000001</v>
      </c>
      <c r="C7" s="360" t="s">
        <v>133</v>
      </c>
      <c r="D7" s="360"/>
      <c r="E7" s="360"/>
      <c r="F7" s="360"/>
      <c r="G7" s="360"/>
      <c r="H7" s="47"/>
      <c r="I7" s="126"/>
    </row>
    <row r="8" spans="2:11" x14ac:dyDescent="0.25">
      <c r="B8" s="135"/>
      <c r="C8" s="135"/>
      <c r="D8" s="135"/>
      <c r="E8" s="135"/>
      <c r="F8" s="135"/>
      <c r="G8" s="135"/>
      <c r="H8" s="86"/>
      <c r="I8" s="67"/>
    </row>
    <row r="9" spans="2:11" x14ac:dyDescent="0.25">
      <c r="B9" s="49" t="s">
        <v>52</v>
      </c>
      <c r="C9" s="49">
        <v>1970</v>
      </c>
      <c r="D9" s="49">
        <v>1979</v>
      </c>
      <c r="E9" s="49">
        <v>1989</v>
      </c>
      <c r="F9" s="49">
        <v>1999</v>
      </c>
      <c r="G9" s="62">
        <v>2010</v>
      </c>
      <c r="H9" s="50"/>
      <c r="I9" s="67"/>
    </row>
    <row r="10" spans="2:11" x14ac:dyDescent="0.25">
      <c r="B10" s="80"/>
      <c r="C10" s="153"/>
      <c r="D10" s="153"/>
      <c r="E10" s="153"/>
      <c r="F10" s="153"/>
      <c r="G10" s="46"/>
      <c r="H10" s="46"/>
      <c r="I10" s="67"/>
    </row>
    <row r="11" spans="2:11" x14ac:dyDescent="0.25">
      <c r="B11" s="67" t="s">
        <v>53</v>
      </c>
      <c r="C11" s="187">
        <v>3882</v>
      </c>
      <c r="D11" s="187">
        <v>4854</v>
      </c>
      <c r="E11" s="187">
        <v>5758</v>
      </c>
      <c r="F11" s="187">
        <v>7600</v>
      </c>
      <c r="G11" s="187">
        <v>9968</v>
      </c>
      <c r="H11" s="187"/>
      <c r="I11" s="67"/>
    </row>
    <row r="12" spans="2:11" x14ac:dyDescent="0.25">
      <c r="B12" s="67"/>
      <c r="C12" s="187"/>
      <c r="D12" s="187"/>
      <c r="E12" s="187"/>
      <c r="F12" s="187"/>
      <c r="G12" s="187"/>
      <c r="H12" s="187"/>
      <c r="I12" s="67"/>
    </row>
    <row r="13" spans="2:11" x14ac:dyDescent="0.25">
      <c r="B13" s="67" t="s">
        <v>54</v>
      </c>
      <c r="C13" s="187">
        <v>5428</v>
      </c>
      <c r="D13" s="187">
        <v>10660</v>
      </c>
      <c r="E13" s="187">
        <v>17996</v>
      </c>
      <c r="F13" s="187">
        <v>29156</v>
      </c>
      <c r="G13" s="187">
        <v>42082</v>
      </c>
      <c r="H13" s="187"/>
      <c r="I13" s="67"/>
    </row>
    <row r="14" spans="2:11" x14ac:dyDescent="0.25">
      <c r="B14" s="67"/>
      <c r="C14" s="187"/>
      <c r="D14" s="187"/>
      <c r="E14" s="187"/>
      <c r="F14" s="187"/>
      <c r="G14" s="187"/>
      <c r="H14" s="187"/>
      <c r="I14" s="46"/>
    </row>
    <row r="15" spans="2:11" x14ac:dyDescent="0.25">
      <c r="B15" s="52" t="s">
        <v>20</v>
      </c>
      <c r="C15" s="187">
        <v>758</v>
      </c>
      <c r="D15" s="187">
        <v>1163</v>
      </c>
      <c r="E15" s="187">
        <v>1601</v>
      </c>
      <c r="F15" s="187">
        <v>2264</v>
      </c>
      <c r="G15" s="187">
        <v>2985</v>
      </c>
      <c r="H15" s="187"/>
      <c r="I15" s="46"/>
    </row>
    <row r="16" spans="2:11" x14ac:dyDescent="0.25">
      <c r="B16" s="67"/>
      <c r="C16" s="187"/>
      <c r="D16" s="187"/>
      <c r="E16" s="187"/>
      <c r="F16" s="187"/>
      <c r="G16" s="46"/>
      <c r="H16" s="46"/>
      <c r="I16" s="46"/>
    </row>
    <row r="17" spans="2:10" x14ac:dyDescent="0.25">
      <c r="B17" s="67" t="s">
        <v>55</v>
      </c>
      <c r="C17" s="67">
        <v>85.5</v>
      </c>
      <c r="D17" s="67">
        <v>56.4</v>
      </c>
      <c r="E17" s="67">
        <v>40.9</v>
      </c>
      <c r="F17" s="54">
        <v>33.831801344491701</v>
      </c>
      <c r="G17" s="188">
        <f>SUM(G11+G15)/G13*100</f>
        <v>30.780381160591226</v>
      </c>
      <c r="H17" s="188"/>
      <c r="I17" s="46"/>
    </row>
    <row r="18" spans="2:10" x14ac:dyDescent="0.25">
      <c r="B18" s="83"/>
      <c r="C18" s="189"/>
      <c r="D18" s="189"/>
      <c r="E18" s="189"/>
      <c r="F18" s="189" t="s">
        <v>56</v>
      </c>
      <c r="G18" s="83"/>
      <c r="H18" s="67"/>
      <c r="I18" s="46"/>
    </row>
    <row r="19" spans="2:10" x14ac:dyDescent="0.25">
      <c r="B19" s="67"/>
      <c r="C19" s="190"/>
      <c r="D19" s="190"/>
      <c r="E19" s="190"/>
      <c r="F19" s="190"/>
      <c r="G19" s="67"/>
      <c r="H19" s="67"/>
      <c r="I19" s="46"/>
    </row>
    <row r="20" spans="2:10" x14ac:dyDescent="0.25">
      <c r="B20" s="50" t="s">
        <v>42</v>
      </c>
      <c r="C20" s="67"/>
      <c r="D20" s="67"/>
      <c r="E20" s="190"/>
      <c r="F20" s="190"/>
      <c r="G20" s="190"/>
      <c r="H20" s="190"/>
      <c r="I20" s="190"/>
      <c r="J20" s="46"/>
    </row>
    <row r="21" spans="2:10" x14ac:dyDescent="0.25">
      <c r="B21" s="67" t="s">
        <v>57</v>
      </c>
      <c r="C21" s="67"/>
      <c r="D21" s="67"/>
      <c r="E21" s="191"/>
      <c r="F21" s="67"/>
      <c r="G21" s="67"/>
      <c r="H21" s="67"/>
      <c r="I21" s="54"/>
      <c r="J21" s="46"/>
    </row>
    <row r="22" spans="2:10" x14ac:dyDescent="0.25">
      <c r="B22" s="67" t="s">
        <v>124</v>
      </c>
      <c r="C22" s="67"/>
      <c r="D22" s="67"/>
      <c r="E22" s="191"/>
      <c r="F22" s="67"/>
      <c r="G22" s="67"/>
      <c r="H22" s="67"/>
      <c r="I22" s="54"/>
      <c r="J22" s="46"/>
    </row>
    <row r="23" spans="2:10" x14ac:dyDescent="0.25">
      <c r="B23" s="67"/>
      <c r="C23" s="67"/>
      <c r="D23" s="67"/>
      <c r="E23" s="191"/>
      <c r="F23" s="67"/>
      <c r="G23" s="67"/>
      <c r="H23" s="67"/>
      <c r="I23" s="54"/>
      <c r="J23" s="46"/>
    </row>
    <row r="24" spans="2:10" x14ac:dyDescent="0.25">
      <c r="B24" s="60" t="s">
        <v>39</v>
      </c>
      <c r="C24" s="81"/>
      <c r="D24" s="81"/>
      <c r="E24" s="81"/>
      <c r="F24" s="81"/>
      <c r="G24" s="81"/>
      <c r="H24" s="81"/>
      <c r="I24" s="81"/>
      <c r="J24" s="46"/>
    </row>
    <row r="25" spans="2:10" x14ac:dyDescent="0.25">
      <c r="B25" s="81"/>
      <c r="C25" s="81"/>
      <c r="D25" s="81"/>
      <c r="E25" s="81"/>
      <c r="F25" s="81"/>
      <c r="G25" s="81"/>
      <c r="H25" s="81"/>
      <c r="I25" s="81"/>
      <c r="J25" s="46"/>
    </row>
    <row r="43" spans="1:11" ht="12.75" customHeight="1" x14ac:dyDescent="0.25">
      <c r="A43" s="61"/>
      <c r="B43" s="61"/>
      <c r="C43" s="61"/>
      <c r="D43" s="61"/>
      <c r="E43" s="61"/>
      <c r="F43" s="61"/>
      <c r="G43" s="61"/>
      <c r="H43" s="61"/>
      <c r="I43" s="61"/>
      <c r="J43" s="61"/>
      <c r="K43" s="61"/>
    </row>
    <row r="44" spans="1:11" x14ac:dyDescent="0.25">
      <c r="A44" s="192"/>
      <c r="B44" s="192"/>
      <c r="C44" s="192"/>
      <c r="D44" s="192"/>
      <c r="E44" s="192"/>
      <c r="F44" s="192"/>
      <c r="G44" s="192"/>
      <c r="H44" s="192"/>
    </row>
  </sheetData>
  <mergeCells count="1">
    <mergeCell ref="C7:G7"/>
  </mergeCells>
  <pageMargins left="0.7" right="0.7" top="0.75" bottom="0.75" header="0.3" footer="0.3"/>
  <pageSetup scale="85" orientation="portrait" r:id="rId1"/>
  <drawing r:id="rId2"/>
  <legacyDrawing r:id="rId3"/>
  <oleObjects>
    <mc:AlternateContent xmlns:mc="http://schemas.openxmlformats.org/markup-compatibility/2006">
      <mc:Choice Requires="x14">
        <oleObject progId="MSPhotoEd.3" shapeId="9218" r:id="rId4">
          <objectPr defaultSize="0" autoPict="0" r:id="rId5">
            <anchor moveWithCells="1" sizeWithCells="1">
              <from>
                <xdr:col>0</xdr:col>
                <xdr:colOff>28575</xdr:colOff>
                <xdr:row>0</xdr:row>
                <xdr:rowOff>47625</xdr:rowOff>
              </from>
              <to>
                <xdr:col>0</xdr:col>
                <xdr:colOff>504825</xdr:colOff>
                <xdr:row>2</xdr:row>
                <xdr:rowOff>47625</xdr:rowOff>
              </to>
            </anchor>
          </objectPr>
        </oleObject>
      </mc:Choice>
      <mc:Fallback>
        <oleObject progId="MSPhotoEd.3" shapeId="9218" r:id="rId4"/>
      </mc:Fallback>
    </mc:AlternateContent>
  </oleObjects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X50"/>
  <sheetViews>
    <sheetView zoomScaleNormal="100" zoomScaleSheetLayoutView="100" workbookViewId="0">
      <selection activeCell="E30" sqref="E30"/>
    </sheetView>
  </sheetViews>
  <sheetFormatPr defaultRowHeight="12.75" x14ac:dyDescent="0.2"/>
  <cols>
    <col min="1" max="1" width="3.7109375" style="46" customWidth="1"/>
    <col min="2" max="2" width="16.28515625" style="46" customWidth="1"/>
    <col min="3" max="3" width="12.5703125" style="46" bestFit="1" customWidth="1"/>
    <col min="4" max="4" width="17.42578125" style="46" bestFit="1" customWidth="1"/>
    <col min="5" max="5" width="18.42578125" style="46" bestFit="1" customWidth="1"/>
    <col min="6" max="6" width="12.85546875" style="46" bestFit="1" customWidth="1"/>
    <col min="7" max="16384" width="9.140625" style="46"/>
  </cols>
  <sheetData>
    <row r="2" spans="1:24" x14ac:dyDescent="0.2">
      <c r="F2" s="76" t="s">
        <v>187</v>
      </c>
    </row>
    <row r="3" spans="1:24" x14ac:dyDescent="0.2">
      <c r="G3" s="65"/>
      <c r="K3" s="65"/>
    </row>
    <row r="7" spans="1:24" x14ac:dyDescent="0.2">
      <c r="B7" s="193">
        <v>1.1299999999999999</v>
      </c>
      <c r="C7" s="360" t="s">
        <v>129</v>
      </c>
      <c r="D7" s="360"/>
      <c r="E7" s="360"/>
      <c r="F7" s="360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/>
      <c r="U7" s="47"/>
      <c r="V7" s="47"/>
      <c r="W7" s="47"/>
      <c r="X7" s="47"/>
    </row>
    <row r="8" spans="1:24" x14ac:dyDescent="0.2">
      <c r="A8" s="80"/>
      <c r="B8" s="82"/>
      <c r="C8" s="82"/>
      <c r="D8" s="82"/>
      <c r="E8" s="82"/>
      <c r="F8" s="194"/>
      <c r="G8" s="82"/>
      <c r="H8" s="82"/>
      <c r="I8" s="82"/>
      <c r="J8" s="82"/>
      <c r="K8" s="82"/>
      <c r="L8" s="82"/>
      <c r="M8" s="82"/>
      <c r="N8" s="82"/>
      <c r="O8" s="82"/>
      <c r="P8" s="82"/>
      <c r="Q8" s="82"/>
      <c r="R8" s="82"/>
      <c r="S8" s="82"/>
      <c r="T8" s="82"/>
      <c r="U8" s="82"/>
      <c r="V8" s="82"/>
      <c r="W8" s="82"/>
      <c r="X8" s="82"/>
    </row>
    <row r="9" spans="1:24" x14ac:dyDescent="0.2">
      <c r="B9" s="83"/>
      <c r="C9" s="89"/>
      <c r="D9" s="56"/>
      <c r="E9" s="56"/>
      <c r="F9" s="195"/>
      <c r="G9" s="53"/>
      <c r="H9" s="53"/>
      <c r="I9" s="53"/>
      <c r="J9" s="53"/>
      <c r="K9" s="53"/>
      <c r="L9" s="53"/>
      <c r="M9" s="53"/>
      <c r="N9" s="54"/>
      <c r="O9" s="53"/>
      <c r="P9" s="54"/>
      <c r="Q9" s="54"/>
      <c r="R9" s="54"/>
      <c r="S9" s="54"/>
      <c r="T9" s="54"/>
      <c r="U9" s="54"/>
      <c r="V9" s="54"/>
      <c r="W9" s="196"/>
      <c r="X9" s="187"/>
    </row>
    <row r="10" spans="1:24" x14ac:dyDescent="0.2">
      <c r="B10" s="49" t="s">
        <v>58</v>
      </c>
      <c r="C10" s="197"/>
      <c r="D10" s="198" t="s">
        <v>59</v>
      </c>
      <c r="E10" s="199" t="s">
        <v>47</v>
      </c>
      <c r="F10" s="199"/>
      <c r="G10" s="155"/>
      <c r="H10" s="153"/>
      <c r="I10" s="187"/>
    </row>
    <row r="11" spans="1:24" x14ac:dyDescent="0.2">
      <c r="D11" s="200"/>
      <c r="E11" s="79"/>
      <c r="F11" s="79"/>
      <c r="G11" s="81"/>
      <c r="H11" s="187"/>
      <c r="I11" s="187"/>
    </row>
    <row r="12" spans="1:24" x14ac:dyDescent="0.2">
      <c r="B12" s="46" t="s">
        <v>60</v>
      </c>
      <c r="D12" s="201" t="s">
        <v>127</v>
      </c>
      <c r="E12" s="77">
        <v>351461</v>
      </c>
      <c r="F12" s="202"/>
    </row>
    <row r="13" spans="1:24" x14ac:dyDescent="0.2">
      <c r="B13" s="46" t="s">
        <v>61</v>
      </c>
      <c r="D13" s="203" t="s">
        <v>127</v>
      </c>
      <c r="E13" s="77">
        <v>312698</v>
      </c>
      <c r="F13" s="202"/>
    </row>
    <row r="14" spans="1:24" x14ac:dyDescent="0.2">
      <c r="B14" s="46" t="s">
        <v>62</v>
      </c>
      <c r="D14" s="203" t="s">
        <v>127</v>
      </c>
      <c r="E14" s="77">
        <v>273000</v>
      </c>
      <c r="F14" s="202"/>
    </row>
    <row r="15" spans="1:24" x14ac:dyDescent="0.2">
      <c r="B15" s="46" t="s">
        <v>63</v>
      </c>
      <c r="D15" s="203" t="s">
        <v>127</v>
      </c>
      <c r="E15" s="77">
        <v>71328</v>
      </c>
      <c r="F15" s="202"/>
    </row>
    <row r="16" spans="1:24" x14ac:dyDescent="0.2">
      <c r="B16" s="46" t="s">
        <v>21</v>
      </c>
      <c r="D16" s="203" t="s">
        <v>127</v>
      </c>
      <c r="E16" s="77">
        <v>55036</v>
      </c>
      <c r="F16" s="202"/>
    </row>
    <row r="17" spans="1:24" x14ac:dyDescent="0.2">
      <c r="B17" s="44" t="s">
        <v>64</v>
      </c>
      <c r="D17" s="203" t="s">
        <v>127</v>
      </c>
      <c r="E17" s="77">
        <v>754000</v>
      </c>
      <c r="F17" s="202"/>
    </row>
    <row r="18" spans="1:24" x14ac:dyDescent="0.2">
      <c r="B18" s="44" t="s">
        <v>65</v>
      </c>
      <c r="D18" s="203" t="s">
        <v>128</v>
      </c>
      <c r="E18" s="77">
        <v>2678629</v>
      </c>
      <c r="F18" s="202"/>
    </row>
    <row r="19" spans="1:24" x14ac:dyDescent="0.2">
      <c r="A19" s="67"/>
      <c r="B19" s="52" t="s">
        <v>66</v>
      </c>
      <c r="D19" s="204" t="s">
        <v>127</v>
      </c>
      <c r="E19" s="77">
        <v>166526</v>
      </c>
      <c r="F19" s="202"/>
    </row>
    <row r="20" spans="1:24" x14ac:dyDescent="0.2">
      <c r="A20" s="67"/>
      <c r="B20" s="52" t="s">
        <v>67</v>
      </c>
      <c r="D20" s="204" t="s">
        <v>128</v>
      </c>
      <c r="E20" s="77">
        <v>525000</v>
      </c>
      <c r="F20" s="202"/>
    </row>
    <row r="21" spans="1:24" x14ac:dyDescent="0.2">
      <c r="B21" s="205" t="s">
        <v>68</v>
      </c>
      <c r="C21" s="83"/>
      <c r="D21" s="206" t="s">
        <v>128</v>
      </c>
      <c r="E21" s="63">
        <v>1332901</v>
      </c>
      <c r="F21" s="207"/>
    </row>
    <row r="23" spans="1:24" x14ac:dyDescent="0.2">
      <c r="B23" s="44" t="s">
        <v>80</v>
      </c>
      <c r="C23" s="139"/>
      <c r="D23" s="139"/>
      <c r="E23" s="139"/>
      <c r="F23" s="139"/>
      <c r="G23" s="139"/>
      <c r="H23" s="139"/>
      <c r="I23" s="139"/>
      <c r="J23" s="139"/>
      <c r="K23" s="139"/>
      <c r="L23" s="139"/>
      <c r="M23" s="139"/>
      <c r="N23" s="139"/>
      <c r="O23" s="139"/>
      <c r="P23" s="139"/>
      <c r="Q23" s="139"/>
      <c r="R23" s="139"/>
      <c r="S23" s="139"/>
      <c r="T23" s="139"/>
      <c r="U23" s="139"/>
      <c r="V23" s="139"/>
      <c r="W23" s="139"/>
      <c r="X23" s="139"/>
    </row>
    <row r="24" spans="1:24" x14ac:dyDescent="0.2">
      <c r="C24" s="139"/>
      <c r="D24" s="139"/>
      <c r="E24" s="139"/>
      <c r="F24" s="139"/>
      <c r="G24" s="139"/>
      <c r="H24" s="139"/>
      <c r="I24" s="139"/>
      <c r="J24" s="139"/>
      <c r="K24" s="139"/>
      <c r="L24" s="139"/>
      <c r="M24" s="139"/>
      <c r="N24" s="139"/>
      <c r="O24" s="139"/>
      <c r="P24" s="139"/>
      <c r="Q24" s="139"/>
      <c r="R24" s="139"/>
      <c r="S24" s="139"/>
      <c r="T24" s="139"/>
      <c r="U24" s="139"/>
      <c r="V24" s="139"/>
      <c r="W24" s="139"/>
      <c r="X24" s="139"/>
    </row>
    <row r="49" spans="1:11" ht="12.75" customHeight="1" x14ac:dyDescent="0.2">
      <c r="A49" s="139"/>
      <c r="B49" s="139"/>
      <c r="C49" s="139"/>
      <c r="D49" s="139"/>
      <c r="E49" s="139"/>
      <c r="F49" s="139"/>
      <c r="G49" s="139"/>
      <c r="H49" s="139"/>
      <c r="I49" s="139"/>
      <c r="J49" s="139"/>
      <c r="K49" s="139"/>
    </row>
    <row r="50" spans="1:11" x14ac:dyDescent="0.2">
      <c r="A50" s="90"/>
      <c r="B50" s="90"/>
      <c r="C50" s="90"/>
      <c r="D50" s="90"/>
      <c r="E50" s="90"/>
      <c r="F50" s="90"/>
      <c r="G50" s="90"/>
    </row>
  </sheetData>
  <mergeCells count="1">
    <mergeCell ref="C7:F7"/>
  </mergeCells>
  <pageMargins left="0.7" right="0.7" top="0.75" bottom="0.75" header="0.3" footer="0.3"/>
  <pageSetup orientation="portrait" r:id="rId1"/>
  <ignoredErrors>
    <ignoredError sqref="D12:D16 D17:D21" numberStoredAsText="1"/>
  </ignoredErrors>
  <drawing r:id="rId2"/>
  <legacyDrawing r:id="rId3"/>
  <oleObjects>
    <mc:AlternateContent xmlns:mc="http://schemas.openxmlformats.org/markup-compatibility/2006">
      <mc:Choice Requires="x14">
        <oleObject progId="MSPhotoEd.3" shapeId="10241" r:id="rId4">
          <objectPr defaultSize="0" autoPict="0" r:id="rId5">
            <anchor moveWithCells="1" sizeWithCells="1">
              <from>
                <xdr:col>0</xdr:col>
                <xdr:colOff>57150</xdr:colOff>
                <xdr:row>0</xdr:row>
                <xdr:rowOff>47625</xdr:rowOff>
              </from>
              <to>
                <xdr:col>1</xdr:col>
                <xdr:colOff>400050</xdr:colOff>
                <xdr:row>2</xdr:row>
                <xdr:rowOff>114300</xdr:rowOff>
              </to>
            </anchor>
          </objectPr>
        </oleObject>
      </mc:Choice>
      <mc:Fallback>
        <oleObject progId="MSPhotoEd.3" shapeId="10241" r:id="rId4"/>
      </mc:Fallback>
    </mc:AlternateContent>
  </oleObjects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2:AD57"/>
  <sheetViews>
    <sheetView topLeftCell="A7" zoomScaleNormal="100" zoomScaleSheetLayoutView="90" workbookViewId="0">
      <selection activeCell="B11" sqref="B11:T31"/>
    </sheetView>
  </sheetViews>
  <sheetFormatPr defaultRowHeight="12.75" x14ac:dyDescent="0.2"/>
  <cols>
    <col min="1" max="1" width="7.7109375" style="44" customWidth="1"/>
    <col min="2" max="2" width="15.140625" style="44" customWidth="1"/>
    <col min="3" max="3" width="10.28515625" style="44" hidden="1" customWidth="1"/>
    <col min="4" max="5" width="0" style="44" hidden="1" customWidth="1"/>
    <col min="6" max="6" width="10.28515625" style="44" customWidth="1"/>
    <col min="7" max="8" width="9.140625" style="44"/>
    <col min="9" max="9" width="10.28515625" style="44" customWidth="1"/>
    <col min="10" max="11" width="9.140625" style="44"/>
    <col min="12" max="12" width="11.28515625" style="44" customWidth="1"/>
    <col min="13" max="238" width="9.140625" style="44"/>
    <col min="239" max="239" width="7.7109375" style="44" customWidth="1"/>
    <col min="240" max="240" width="15.140625" style="44" customWidth="1"/>
    <col min="241" max="241" width="10" style="44" customWidth="1"/>
    <col min="242" max="242" width="8.42578125" style="44" customWidth="1"/>
    <col min="243" max="243" width="10.140625" style="44" customWidth="1"/>
    <col min="244" max="244" width="10" style="44" customWidth="1"/>
    <col min="245" max="245" width="8.42578125" style="44" customWidth="1"/>
    <col min="246" max="246" width="10.140625" style="44" customWidth="1"/>
    <col min="247" max="247" width="10" style="44" customWidth="1"/>
    <col min="248" max="248" width="8.42578125" style="44" customWidth="1"/>
    <col min="249" max="249" width="10.140625" style="44" customWidth="1"/>
    <col min="250" max="250" width="10" style="44" customWidth="1"/>
    <col min="251" max="251" width="8.42578125" style="44" customWidth="1"/>
    <col min="252" max="252" width="10.140625" style="44" customWidth="1"/>
    <col min="253" max="253" width="8.28515625" style="44" customWidth="1"/>
    <col min="254" max="254" width="7.7109375" style="44" customWidth="1"/>
    <col min="255" max="494" width="9.140625" style="44"/>
    <col min="495" max="495" width="7.7109375" style="44" customWidth="1"/>
    <col min="496" max="496" width="15.140625" style="44" customWidth="1"/>
    <col min="497" max="497" width="10" style="44" customWidth="1"/>
    <col min="498" max="498" width="8.42578125" style="44" customWidth="1"/>
    <col min="499" max="499" width="10.140625" style="44" customWidth="1"/>
    <col min="500" max="500" width="10" style="44" customWidth="1"/>
    <col min="501" max="501" width="8.42578125" style="44" customWidth="1"/>
    <col min="502" max="502" width="10.140625" style="44" customWidth="1"/>
    <col min="503" max="503" width="10" style="44" customWidth="1"/>
    <col min="504" max="504" width="8.42578125" style="44" customWidth="1"/>
    <col min="505" max="505" width="10.140625" style="44" customWidth="1"/>
    <col min="506" max="506" width="10" style="44" customWidth="1"/>
    <col min="507" max="507" width="8.42578125" style="44" customWidth="1"/>
    <col min="508" max="508" width="10.140625" style="44" customWidth="1"/>
    <col min="509" max="509" width="8.28515625" style="44" customWidth="1"/>
    <col min="510" max="510" width="7.7109375" style="44" customWidth="1"/>
    <col min="511" max="750" width="9.140625" style="44"/>
    <col min="751" max="751" width="7.7109375" style="44" customWidth="1"/>
    <col min="752" max="752" width="15.140625" style="44" customWidth="1"/>
    <col min="753" max="753" width="10" style="44" customWidth="1"/>
    <col min="754" max="754" width="8.42578125" style="44" customWidth="1"/>
    <col min="755" max="755" width="10.140625" style="44" customWidth="1"/>
    <col min="756" max="756" width="10" style="44" customWidth="1"/>
    <col min="757" max="757" width="8.42578125" style="44" customWidth="1"/>
    <col min="758" max="758" width="10.140625" style="44" customWidth="1"/>
    <col min="759" max="759" width="10" style="44" customWidth="1"/>
    <col min="760" max="760" width="8.42578125" style="44" customWidth="1"/>
    <col min="761" max="761" width="10.140625" style="44" customWidth="1"/>
    <col min="762" max="762" width="10" style="44" customWidth="1"/>
    <col min="763" max="763" width="8.42578125" style="44" customWidth="1"/>
    <col min="764" max="764" width="10.140625" style="44" customWidth="1"/>
    <col min="765" max="765" width="8.28515625" style="44" customWidth="1"/>
    <col min="766" max="766" width="7.7109375" style="44" customWidth="1"/>
    <col min="767" max="1006" width="9.140625" style="44"/>
    <col min="1007" max="1007" width="7.7109375" style="44" customWidth="1"/>
    <col min="1008" max="1008" width="15.140625" style="44" customWidth="1"/>
    <col min="1009" max="1009" width="10" style="44" customWidth="1"/>
    <col min="1010" max="1010" width="8.42578125" style="44" customWidth="1"/>
    <col min="1011" max="1011" width="10.140625" style="44" customWidth="1"/>
    <col min="1012" max="1012" width="10" style="44" customWidth="1"/>
    <col min="1013" max="1013" width="8.42578125" style="44" customWidth="1"/>
    <col min="1014" max="1014" width="10.140625" style="44" customWidth="1"/>
    <col min="1015" max="1015" width="10" style="44" customWidth="1"/>
    <col min="1016" max="1016" width="8.42578125" style="44" customWidth="1"/>
    <col min="1017" max="1017" width="10.140625" style="44" customWidth="1"/>
    <col min="1018" max="1018" width="10" style="44" customWidth="1"/>
    <col min="1019" max="1019" width="8.42578125" style="44" customWidth="1"/>
    <col min="1020" max="1020" width="10.140625" style="44" customWidth="1"/>
    <col min="1021" max="1021" width="8.28515625" style="44" customWidth="1"/>
    <col min="1022" max="1022" width="7.7109375" style="44" customWidth="1"/>
    <col min="1023" max="1262" width="9.140625" style="44"/>
    <col min="1263" max="1263" width="7.7109375" style="44" customWidth="1"/>
    <col min="1264" max="1264" width="15.140625" style="44" customWidth="1"/>
    <col min="1265" max="1265" width="10" style="44" customWidth="1"/>
    <col min="1266" max="1266" width="8.42578125" style="44" customWidth="1"/>
    <col min="1267" max="1267" width="10.140625" style="44" customWidth="1"/>
    <col min="1268" max="1268" width="10" style="44" customWidth="1"/>
    <col min="1269" max="1269" width="8.42578125" style="44" customWidth="1"/>
    <col min="1270" max="1270" width="10.140625" style="44" customWidth="1"/>
    <col min="1271" max="1271" width="10" style="44" customWidth="1"/>
    <col min="1272" max="1272" width="8.42578125" style="44" customWidth="1"/>
    <col min="1273" max="1273" width="10.140625" style="44" customWidth="1"/>
    <col min="1274" max="1274" width="10" style="44" customWidth="1"/>
    <col min="1275" max="1275" width="8.42578125" style="44" customWidth="1"/>
    <col min="1276" max="1276" width="10.140625" style="44" customWidth="1"/>
    <col min="1277" max="1277" width="8.28515625" style="44" customWidth="1"/>
    <col min="1278" max="1278" width="7.7109375" style="44" customWidth="1"/>
    <col min="1279" max="1518" width="9.140625" style="44"/>
    <col min="1519" max="1519" width="7.7109375" style="44" customWidth="1"/>
    <col min="1520" max="1520" width="15.140625" style="44" customWidth="1"/>
    <col min="1521" max="1521" width="10" style="44" customWidth="1"/>
    <col min="1522" max="1522" width="8.42578125" style="44" customWidth="1"/>
    <col min="1523" max="1523" width="10.140625" style="44" customWidth="1"/>
    <col min="1524" max="1524" width="10" style="44" customWidth="1"/>
    <col min="1525" max="1525" width="8.42578125" style="44" customWidth="1"/>
    <col min="1526" max="1526" width="10.140625" style="44" customWidth="1"/>
    <col min="1527" max="1527" width="10" style="44" customWidth="1"/>
    <col min="1528" max="1528" width="8.42578125" style="44" customWidth="1"/>
    <col min="1529" max="1529" width="10.140625" style="44" customWidth="1"/>
    <col min="1530" max="1530" width="10" style="44" customWidth="1"/>
    <col min="1531" max="1531" width="8.42578125" style="44" customWidth="1"/>
    <col min="1532" max="1532" width="10.140625" style="44" customWidth="1"/>
    <col min="1533" max="1533" width="8.28515625" style="44" customWidth="1"/>
    <col min="1534" max="1534" width="7.7109375" style="44" customWidth="1"/>
    <col min="1535" max="1774" width="9.140625" style="44"/>
    <col min="1775" max="1775" width="7.7109375" style="44" customWidth="1"/>
    <col min="1776" max="1776" width="15.140625" style="44" customWidth="1"/>
    <col min="1777" max="1777" width="10" style="44" customWidth="1"/>
    <col min="1778" max="1778" width="8.42578125" style="44" customWidth="1"/>
    <col min="1779" max="1779" width="10.140625" style="44" customWidth="1"/>
    <col min="1780" max="1780" width="10" style="44" customWidth="1"/>
    <col min="1781" max="1781" width="8.42578125" style="44" customWidth="1"/>
    <col min="1782" max="1782" width="10.140625" style="44" customWidth="1"/>
    <col min="1783" max="1783" width="10" style="44" customWidth="1"/>
    <col min="1784" max="1784" width="8.42578125" style="44" customWidth="1"/>
    <col min="1785" max="1785" width="10.140625" style="44" customWidth="1"/>
    <col min="1786" max="1786" width="10" style="44" customWidth="1"/>
    <col min="1787" max="1787" width="8.42578125" style="44" customWidth="1"/>
    <col min="1788" max="1788" width="10.140625" style="44" customWidth="1"/>
    <col min="1789" max="1789" width="8.28515625" style="44" customWidth="1"/>
    <col min="1790" max="1790" width="7.7109375" style="44" customWidth="1"/>
    <col min="1791" max="2030" width="9.140625" style="44"/>
    <col min="2031" max="2031" width="7.7109375" style="44" customWidth="1"/>
    <col min="2032" max="2032" width="15.140625" style="44" customWidth="1"/>
    <col min="2033" max="2033" width="10" style="44" customWidth="1"/>
    <col min="2034" max="2034" width="8.42578125" style="44" customWidth="1"/>
    <col min="2035" max="2035" width="10.140625" style="44" customWidth="1"/>
    <col min="2036" max="2036" width="10" style="44" customWidth="1"/>
    <col min="2037" max="2037" width="8.42578125" style="44" customWidth="1"/>
    <col min="2038" max="2038" width="10.140625" style="44" customWidth="1"/>
    <col min="2039" max="2039" width="10" style="44" customWidth="1"/>
    <col min="2040" max="2040" width="8.42578125" style="44" customWidth="1"/>
    <col min="2041" max="2041" width="10.140625" style="44" customWidth="1"/>
    <col min="2042" max="2042" width="10" style="44" customWidth="1"/>
    <col min="2043" max="2043" width="8.42578125" style="44" customWidth="1"/>
    <col min="2044" max="2044" width="10.140625" style="44" customWidth="1"/>
    <col min="2045" max="2045" width="8.28515625" style="44" customWidth="1"/>
    <col min="2046" max="2046" width="7.7109375" style="44" customWidth="1"/>
    <col min="2047" max="2286" width="9.140625" style="44"/>
    <col min="2287" max="2287" width="7.7109375" style="44" customWidth="1"/>
    <col min="2288" max="2288" width="15.140625" style="44" customWidth="1"/>
    <col min="2289" max="2289" width="10" style="44" customWidth="1"/>
    <col min="2290" max="2290" width="8.42578125" style="44" customWidth="1"/>
    <col min="2291" max="2291" width="10.140625" style="44" customWidth="1"/>
    <col min="2292" max="2292" width="10" style="44" customWidth="1"/>
    <col min="2293" max="2293" width="8.42578125" style="44" customWidth="1"/>
    <col min="2294" max="2294" width="10.140625" style="44" customWidth="1"/>
    <col min="2295" max="2295" width="10" style="44" customWidth="1"/>
    <col min="2296" max="2296" width="8.42578125" style="44" customWidth="1"/>
    <col min="2297" max="2297" width="10.140625" style="44" customWidth="1"/>
    <col min="2298" max="2298" width="10" style="44" customWidth="1"/>
    <col min="2299" max="2299" width="8.42578125" style="44" customWidth="1"/>
    <col min="2300" max="2300" width="10.140625" style="44" customWidth="1"/>
    <col min="2301" max="2301" width="8.28515625" style="44" customWidth="1"/>
    <col min="2302" max="2302" width="7.7109375" style="44" customWidth="1"/>
    <col min="2303" max="2542" width="9.140625" style="44"/>
    <col min="2543" max="2543" width="7.7109375" style="44" customWidth="1"/>
    <col min="2544" max="2544" width="15.140625" style="44" customWidth="1"/>
    <col min="2545" max="2545" width="10" style="44" customWidth="1"/>
    <col min="2546" max="2546" width="8.42578125" style="44" customWidth="1"/>
    <col min="2547" max="2547" width="10.140625" style="44" customWidth="1"/>
    <col min="2548" max="2548" width="10" style="44" customWidth="1"/>
    <col min="2549" max="2549" width="8.42578125" style="44" customWidth="1"/>
    <col min="2550" max="2550" width="10.140625" style="44" customWidth="1"/>
    <col min="2551" max="2551" width="10" style="44" customWidth="1"/>
    <col min="2552" max="2552" width="8.42578125" style="44" customWidth="1"/>
    <col min="2553" max="2553" width="10.140625" style="44" customWidth="1"/>
    <col min="2554" max="2554" width="10" style="44" customWidth="1"/>
    <col min="2555" max="2555" width="8.42578125" style="44" customWidth="1"/>
    <col min="2556" max="2556" width="10.140625" style="44" customWidth="1"/>
    <col min="2557" max="2557" width="8.28515625" style="44" customWidth="1"/>
    <col min="2558" max="2558" width="7.7109375" style="44" customWidth="1"/>
    <col min="2559" max="2798" width="9.140625" style="44"/>
    <col min="2799" max="2799" width="7.7109375" style="44" customWidth="1"/>
    <col min="2800" max="2800" width="15.140625" style="44" customWidth="1"/>
    <col min="2801" max="2801" width="10" style="44" customWidth="1"/>
    <col min="2802" max="2802" width="8.42578125" style="44" customWidth="1"/>
    <col min="2803" max="2803" width="10.140625" style="44" customWidth="1"/>
    <col min="2804" max="2804" width="10" style="44" customWidth="1"/>
    <col min="2805" max="2805" width="8.42578125" style="44" customWidth="1"/>
    <col min="2806" max="2806" width="10.140625" style="44" customWidth="1"/>
    <col min="2807" max="2807" width="10" style="44" customWidth="1"/>
    <col min="2808" max="2808" width="8.42578125" style="44" customWidth="1"/>
    <col min="2809" max="2809" width="10.140625" style="44" customWidth="1"/>
    <col min="2810" max="2810" width="10" style="44" customWidth="1"/>
    <col min="2811" max="2811" width="8.42578125" style="44" customWidth="1"/>
    <col min="2812" max="2812" width="10.140625" style="44" customWidth="1"/>
    <col min="2813" max="2813" width="8.28515625" style="44" customWidth="1"/>
    <col min="2814" max="2814" width="7.7109375" style="44" customWidth="1"/>
    <col min="2815" max="3054" width="9.140625" style="44"/>
    <col min="3055" max="3055" width="7.7109375" style="44" customWidth="1"/>
    <col min="3056" max="3056" width="15.140625" style="44" customWidth="1"/>
    <col min="3057" max="3057" width="10" style="44" customWidth="1"/>
    <col min="3058" max="3058" width="8.42578125" style="44" customWidth="1"/>
    <col min="3059" max="3059" width="10.140625" style="44" customWidth="1"/>
    <col min="3060" max="3060" width="10" style="44" customWidth="1"/>
    <col min="3061" max="3061" width="8.42578125" style="44" customWidth="1"/>
    <col min="3062" max="3062" width="10.140625" style="44" customWidth="1"/>
    <col min="3063" max="3063" width="10" style="44" customWidth="1"/>
    <col min="3064" max="3064" width="8.42578125" style="44" customWidth="1"/>
    <col min="3065" max="3065" width="10.140625" style="44" customWidth="1"/>
    <col min="3066" max="3066" width="10" style="44" customWidth="1"/>
    <col min="3067" max="3067" width="8.42578125" style="44" customWidth="1"/>
    <col min="3068" max="3068" width="10.140625" style="44" customWidth="1"/>
    <col min="3069" max="3069" width="8.28515625" style="44" customWidth="1"/>
    <col min="3070" max="3070" width="7.7109375" style="44" customWidth="1"/>
    <col min="3071" max="3310" width="9.140625" style="44"/>
    <col min="3311" max="3311" width="7.7109375" style="44" customWidth="1"/>
    <col min="3312" max="3312" width="15.140625" style="44" customWidth="1"/>
    <col min="3313" max="3313" width="10" style="44" customWidth="1"/>
    <col min="3314" max="3314" width="8.42578125" style="44" customWidth="1"/>
    <col min="3315" max="3315" width="10.140625" style="44" customWidth="1"/>
    <col min="3316" max="3316" width="10" style="44" customWidth="1"/>
    <col min="3317" max="3317" width="8.42578125" style="44" customWidth="1"/>
    <col min="3318" max="3318" width="10.140625" style="44" customWidth="1"/>
    <col min="3319" max="3319" width="10" style="44" customWidth="1"/>
    <col min="3320" max="3320" width="8.42578125" style="44" customWidth="1"/>
    <col min="3321" max="3321" width="10.140625" style="44" customWidth="1"/>
    <col min="3322" max="3322" width="10" style="44" customWidth="1"/>
    <col min="3323" max="3323" width="8.42578125" style="44" customWidth="1"/>
    <col min="3324" max="3324" width="10.140625" style="44" customWidth="1"/>
    <col min="3325" max="3325" width="8.28515625" style="44" customWidth="1"/>
    <col min="3326" max="3326" width="7.7109375" style="44" customWidth="1"/>
    <col min="3327" max="3566" width="9.140625" style="44"/>
    <col min="3567" max="3567" width="7.7109375" style="44" customWidth="1"/>
    <col min="3568" max="3568" width="15.140625" style="44" customWidth="1"/>
    <col min="3569" max="3569" width="10" style="44" customWidth="1"/>
    <col min="3570" max="3570" width="8.42578125" style="44" customWidth="1"/>
    <col min="3571" max="3571" width="10.140625" style="44" customWidth="1"/>
    <col min="3572" max="3572" width="10" style="44" customWidth="1"/>
    <col min="3573" max="3573" width="8.42578125" style="44" customWidth="1"/>
    <col min="3574" max="3574" width="10.140625" style="44" customWidth="1"/>
    <col min="3575" max="3575" width="10" style="44" customWidth="1"/>
    <col min="3576" max="3576" width="8.42578125" style="44" customWidth="1"/>
    <col min="3577" max="3577" width="10.140625" style="44" customWidth="1"/>
    <col min="3578" max="3578" width="10" style="44" customWidth="1"/>
    <col min="3579" max="3579" width="8.42578125" style="44" customWidth="1"/>
    <col min="3580" max="3580" width="10.140625" style="44" customWidth="1"/>
    <col min="3581" max="3581" width="8.28515625" style="44" customWidth="1"/>
    <col min="3582" max="3582" width="7.7109375" style="44" customWidth="1"/>
    <col min="3583" max="3822" width="9.140625" style="44"/>
    <col min="3823" max="3823" width="7.7109375" style="44" customWidth="1"/>
    <col min="3824" max="3824" width="15.140625" style="44" customWidth="1"/>
    <col min="3825" max="3825" width="10" style="44" customWidth="1"/>
    <col min="3826" max="3826" width="8.42578125" style="44" customWidth="1"/>
    <col min="3827" max="3827" width="10.140625" style="44" customWidth="1"/>
    <col min="3828" max="3828" width="10" style="44" customWidth="1"/>
    <col min="3829" max="3829" width="8.42578125" style="44" customWidth="1"/>
    <col min="3830" max="3830" width="10.140625" style="44" customWidth="1"/>
    <col min="3831" max="3831" width="10" style="44" customWidth="1"/>
    <col min="3832" max="3832" width="8.42578125" style="44" customWidth="1"/>
    <col min="3833" max="3833" width="10.140625" style="44" customWidth="1"/>
    <col min="3834" max="3834" width="10" style="44" customWidth="1"/>
    <col min="3835" max="3835" width="8.42578125" style="44" customWidth="1"/>
    <col min="3836" max="3836" width="10.140625" style="44" customWidth="1"/>
    <col min="3837" max="3837" width="8.28515625" style="44" customWidth="1"/>
    <col min="3838" max="3838" width="7.7109375" style="44" customWidth="1"/>
    <col min="3839" max="4078" width="9.140625" style="44"/>
    <col min="4079" max="4079" width="7.7109375" style="44" customWidth="1"/>
    <col min="4080" max="4080" width="15.140625" style="44" customWidth="1"/>
    <col min="4081" max="4081" width="10" style="44" customWidth="1"/>
    <col min="4082" max="4082" width="8.42578125" style="44" customWidth="1"/>
    <col min="4083" max="4083" width="10.140625" style="44" customWidth="1"/>
    <col min="4084" max="4084" width="10" style="44" customWidth="1"/>
    <col min="4085" max="4085" width="8.42578125" style="44" customWidth="1"/>
    <col min="4086" max="4086" width="10.140625" style="44" customWidth="1"/>
    <col min="4087" max="4087" width="10" style="44" customWidth="1"/>
    <col min="4088" max="4088" width="8.42578125" style="44" customWidth="1"/>
    <col min="4089" max="4089" width="10.140625" style="44" customWidth="1"/>
    <col min="4090" max="4090" width="10" style="44" customWidth="1"/>
    <col min="4091" max="4091" width="8.42578125" style="44" customWidth="1"/>
    <col min="4092" max="4092" width="10.140625" style="44" customWidth="1"/>
    <col min="4093" max="4093" width="8.28515625" style="44" customWidth="1"/>
    <col min="4094" max="4094" width="7.7109375" style="44" customWidth="1"/>
    <col min="4095" max="4334" width="9.140625" style="44"/>
    <col min="4335" max="4335" width="7.7109375" style="44" customWidth="1"/>
    <col min="4336" max="4336" width="15.140625" style="44" customWidth="1"/>
    <col min="4337" max="4337" width="10" style="44" customWidth="1"/>
    <col min="4338" max="4338" width="8.42578125" style="44" customWidth="1"/>
    <col min="4339" max="4339" width="10.140625" style="44" customWidth="1"/>
    <col min="4340" max="4340" width="10" style="44" customWidth="1"/>
    <col min="4341" max="4341" width="8.42578125" style="44" customWidth="1"/>
    <col min="4342" max="4342" width="10.140625" style="44" customWidth="1"/>
    <col min="4343" max="4343" width="10" style="44" customWidth="1"/>
    <col min="4344" max="4344" width="8.42578125" style="44" customWidth="1"/>
    <col min="4345" max="4345" width="10.140625" style="44" customWidth="1"/>
    <col min="4346" max="4346" width="10" style="44" customWidth="1"/>
    <col min="4347" max="4347" width="8.42578125" style="44" customWidth="1"/>
    <col min="4348" max="4348" width="10.140625" style="44" customWidth="1"/>
    <col min="4349" max="4349" width="8.28515625" style="44" customWidth="1"/>
    <col min="4350" max="4350" width="7.7109375" style="44" customWidth="1"/>
    <col min="4351" max="4590" width="9.140625" style="44"/>
    <col min="4591" max="4591" width="7.7109375" style="44" customWidth="1"/>
    <col min="4592" max="4592" width="15.140625" style="44" customWidth="1"/>
    <col min="4593" max="4593" width="10" style="44" customWidth="1"/>
    <col min="4594" max="4594" width="8.42578125" style="44" customWidth="1"/>
    <col min="4595" max="4595" width="10.140625" style="44" customWidth="1"/>
    <col min="4596" max="4596" width="10" style="44" customWidth="1"/>
    <col min="4597" max="4597" width="8.42578125" style="44" customWidth="1"/>
    <col min="4598" max="4598" width="10.140625" style="44" customWidth="1"/>
    <col min="4599" max="4599" width="10" style="44" customWidth="1"/>
    <col min="4600" max="4600" width="8.42578125" style="44" customWidth="1"/>
    <col min="4601" max="4601" width="10.140625" style="44" customWidth="1"/>
    <col min="4602" max="4602" width="10" style="44" customWidth="1"/>
    <col min="4603" max="4603" width="8.42578125" style="44" customWidth="1"/>
    <col min="4604" max="4604" width="10.140625" style="44" customWidth="1"/>
    <col min="4605" max="4605" width="8.28515625" style="44" customWidth="1"/>
    <col min="4606" max="4606" width="7.7109375" style="44" customWidth="1"/>
    <col min="4607" max="4846" width="9.140625" style="44"/>
    <col min="4847" max="4847" width="7.7109375" style="44" customWidth="1"/>
    <col min="4848" max="4848" width="15.140625" style="44" customWidth="1"/>
    <col min="4849" max="4849" width="10" style="44" customWidth="1"/>
    <col min="4850" max="4850" width="8.42578125" style="44" customWidth="1"/>
    <col min="4851" max="4851" width="10.140625" style="44" customWidth="1"/>
    <col min="4852" max="4852" width="10" style="44" customWidth="1"/>
    <col min="4853" max="4853" width="8.42578125" style="44" customWidth="1"/>
    <col min="4854" max="4854" width="10.140625" style="44" customWidth="1"/>
    <col min="4855" max="4855" width="10" style="44" customWidth="1"/>
    <col min="4856" max="4856" width="8.42578125" style="44" customWidth="1"/>
    <col min="4857" max="4857" width="10.140625" style="44" customWidth="1"/>
    <col min="4858" max="4858" width="10" style="44" customWidth="1"/>
    <col min="4859" max="4859" width="8.42578125" style="44" customWidth="1"/>
    <col min="4860" max="4860" width="10.140625" style="44" customWidth="1"/>
    <col min="4861" max="4861" width="8.28515625" style="44" customWidth="1"/>
    <col min="4862" max="4862" width="7.7109375" style="44" customWidth="1"/>
    <col min="4863" max="5102" width="9.140625" style="44"/>
    <col min="5103" max="5103" width="7.7109375" style="44" customWidth="1"/>
    <col min="5104" max="5104" width="15.140625" style="44" customWidth="1"/>
    <col min="5105" max="5105" width="10" style="44" customWidth="1"/>
    <col min="5106" max="5106" width="8.42578125" style="44" customWidth="1"/>
    <col min="5107" max="5107" width="10.140625" style="44" customWidth="1"/>
    <col min="5108" max="5108" width="10" style="44" customWidth="1"/>
    <col min="5109" max="5109" width="8.42578125" style="44" customWidth="1"/>
    <col min="5110" max="5110" width="10.140625" style="44" customWidth="1"/>
    <col min="5111" max="5111" width="10" style="44" customWidth="1"/>
    <col min="5112" max="5112" width="8.42578125" style="44" customWidth="1"/>
    <col min="5113" max="5113" width="10.140625" style="44" customWidth="1"/>
    <col min="5114" max="5114" width="10" style="44" customWidth="1"/>
    <col min="5115" max="5115" width="8.42578125" style="44" customWidth="1"/>
    <col min="5116" max="5116" width="10.140625" style="44" customWidth="1"/>
    <col min="5117" max="5117" width="8.28515625" style="44" customWidth="1"/>
    <col min="5118" max="5118" width="7.7109375" style="44" customWidth="1"/>
    <col min="5119" max="5358" width="9.140625" style="44"/>
    <col min="5359" max="5359" width="7.7109375" style="44" customWidth="1"/>
    <col min="5360" max="5360" width="15.140625" style="44" customWidth="1"/>
    <col min="5361" max="5361" width="10" style="44" customWidth="1"/>
    <col min="5362" max="5362" width="8.42578125" style="44" customWidth="1"/>
    <col min="5363" max="5363" width="10.140625" style="44" customWidth="1"/>
    <col min="5364" max="5364" width="10" style="44" customWidth="1"/>
    <col min="5365" max="5365" width="8.42578125" style="44" customWidth="1"/>
    <col min="5366" max="5366" width="10.140625" style="44" customWidth="1"/>
    <col min="5367" max="5367" width="10" style="44" customWidth="1"/>
    <col min="5368" max="5368" width="8.42578125" style="44" customWidth="1"/>
    <col min="5369" max="5369" width="10.140625" style="44" customWidth="1"/>
    <col min="5370" max="5370" width="10" style="44" customWidth="1"/>
    <col min="5371" max="5371" width="8.42578125" style="44" customWidth="1"/>
    <col min="5372" max="5372" width="10.140625" style="44" customWidth="1"/>
    <col min="5373" max="5373" width="8.28515625" style="44" customWidth="1"/>
    <col min="5374" max="5374" width="7.7109375" style="44" customWidth="1"/>
    <col min="5375" max="5614" width="9.140625" style="44"/>
    <col min="5615" max="5615" width="7.7109375" style="44" customWidth="1"/>
    <col min="5616" max="5616" width="15.140625" style="44" customWidth="1"/>
    <col min="5617" max="5617" width="10" style="44" customWidth="1"/>
    <col min="5618" max="5618" width="8.42578125" style="44" customWidth="1"/>
    <col min="5619" max="5619" width="10.140625" style="44" customWidth="1"/>
    <col min="5620" max="5620" width="10" style="44" customWidth="1"/>
    <col min="5621" max="5621" width="8.42578125" style="44" customWidth="1"/>
    <col min="5622" max="5622" width="10.140625" style="44" customWidth="1"/>
    <col min="5623" max="5623" width="10" style="44" customWidth="1"/>
    <col min="5624" max="5624" width="8.42578125" style="44" customWidth="1"/>
    <col min="5625" max="5625" width="10.140625" style="44" customWidth="1"/>
    <col min="5626" max="5626" width="10" style="44" customWidth="1"/>
    <col min="5627" max="5627" width="8.42578125" style="44" customWidth="1"/>
    <col min="5628" max="5628" width="10.140625" style="44" customWidth="1"/>
    <col min="5629" max="5629" width="8.28515625" style="44" customWidth="1"/>
    <col min="5630" max="5630" width="7.7109375" style="44" customWidth="1"/>
    <col min="5631" max="5870" width="9.140625" style="44"/>
    <col min="5871" max="5871" width="7.7109375" style="44" customWidth="1"/>
    <col min="5872" max="5872" width="15.140625" style="44" customWidth="1"/>
    <col min="5873" max="5873" width="10" style="44" customWidth="1"/>
    <col min="5874" max="5874" width="8.42578125" style="44" customWidth="1"/>
    <col min="5875" max="5875" width="10.140625" style="44" customWidth="1"/>
    <col min="5876" max="5876" width="10" style="44" customWidth="1"/>
    <col min="5877" max="5877" width="8.42578125" style="44" customWidth="1"/>
    <col min="5878" max="5878" width="10.140625" style="44" customWidth="1"/>
    <col min="5879" max="5879" width="10" style="44" customWidth="1"/>
    <col min="5880" max="5880" width="8.42578125" style="44" customWidth="1"/>
    <col min="5881" max="5881" width="10.140625" style="44" customWidth="1"/>
    <col min="5882" max="5882" width="10" style="44" customWidth="1"/>
    <col min="5883" max="5883" width="8.42578125" style="44" customWidth="1"/>
    <col min="5884" max="5884" width="10.140625" style="44" customWidth="1"/>
    <col min="5885" max="5885" width="8.28515625" style="44" customWidth="1"/>
    <col min="5886" max="5886" width="7.7109375" style="44" customWidth="1"/>
    <col min="5887" max="6126" width="9.140625" style="44"/>
    <col min="6127" max="6127" width="7.7109375" style="44" customWidth="1"/>
    <col min="6128" max="6128" width="15.140625" style="44" customWidth="1"/>
    <col min="6129" max="6129" width="10" style="44" customWidth="1"/>
    <col min="6130" max="6130" width="8.42578125" style="44" customWidth="1"/>
    <col min="6131" max="6131" width="10.140625" style="44" customWidth="1"/>
    <col min="6132" max="6132" width="10" style="44" customWidth="1"/>
    <col min="6133" max="6133" width="8.42578125" style="44" customWidth="1"/>
    <col min="6134" max="6134" width="10.140625" style="44" customWidth="1"/>
    <col min="6135" max="6135" width="10" style="44" customWidth="1"/>
    <col min="6136" max="6136" width="8.42578125" style="44" customWidth="1"/>
    <col min="6137" max="6137" width="10.140625" style="44" customWidth="1"/>
    <col min="6138" max="6138" width="10" style="44" customWidth="1"/>
    <col min="6139" max="6139" width="8.42578125" style="44" customWidth="1"/>
    <col min="6140" max="6140" width="10.140625" style="44" customWidth="1"/>
    <col min="6141" max="6141" width="8.28515625" style="44" customWidth="1"/>
    <col min="6142" max="6142" width="7.7109375" style="44" customWidth="1"/>
    <col min="6143" max="6382" width="9.140625" style="44"/>
    <col min="6383" max="6383" width="7.7109375" style="44" customWidth="1"/>
    <col min="6384" max="6384" width="15.140625" style="44" customWidth="1"/>
    <col min="6385" max="6385" width="10" style="44" customWidth="1"/>
    <col min="6386" max="6386" width="8.42578125" style="44" customWidth="1"/>
    <col min="6387" max="6387" width="10.140625" style="44" customWidth="1"/>
    <col min="6388" max="6388" width="10" style="44" customWidth="1"/>
    <col min="6389" max="6389" width="8.42578125" style="44" customWidth="1"/>
    <col min="6390" max="6390" width="10.140625" style="44" customWidth="1"/>
    <col min="6391" max="6391" width="10" style="44" customWidth="1"/>
    <col min="6392" max="6392" width="8.42578125" style="44" customWidth="1"/>
    <col min="6393" max="6393" width="10.140625" style="44" customWidth="1"/>
    <col min="6394" max="6394" width="10" style="44" customWidth="1"/>
    <col min="6395" max="6395" width="8.42578125" style="44" customWidth="1"/>
    <col min="6396" max="6396" width="10.140625" style="44" customWidth="1"/>
    <col min="6397" max="6397" width="8.28515625" style="44" customWidth="1"/>
    <col min="6398" max="6398" width="7.7109375" style="44" customWidth="1"/>
    <col min="6399" max="6638" width="9.140625" style="44"/>
    <col min="6639" max="6639" width="7.7109375" style="44" customWidth="1"/>
    <col min="6640" max="6640" width="15.140625" style="44" customWidth="1"/>
    <col min="6641" max="6641" width="10" style="44" customWidth="1"/>
    <col min="6642" max="6642" width="8.42578125" style="44" customWidth="1"/>
    <col min="6643" max="6643" width="10.140625" style="44" customWidth="1"/>
    <col min="6644" max="6644" width="10" style="44" customWidth="1"/>
    <col min="6645" max="6645" width="8.42578125" style="44" customWidth="1"/>
    <col min="6646" max="6646" width="10.140625" style="44" customWidth="1"/>
    <col min="6647" max="6647" width="10" style="44" customWidth="1"/>
    <col min="6648" max="6648" width="8.42578125" style="44" customWidth="1"/>
    <col min="6649" max="6649" width="10.140625" style="44" customWidth="1"/>
    <col min="6650" max="6650" width="10" style="44" customWidth="1"/>
    <col min="6651" max="6651" width="8.42578125" style="44" customWidth="1"/>
    <col min="6652" max="6652" width="10.140625" style="44" customWidth="1"/>
    <col min="6653" max="6653" width="8.28515625" style="44" customWidth="1"/>
    <col min="6654" max="6654" width="7.7109375" style="44" customWidth="1"/>
    <col min="6655" max="6894" width="9.140625" style="44"/>
    <col min="6895" max="6895" width="7.7109375" style="44" customWidth="1"/>
    <col min="6896" max="6896" width="15.140625" style="44" customWidth="1"/>
    <col min="6897" max="6897" width="10" style="44" customWidth="1"/>
    <col min="6898" max="6898" width="8.42578125" style="44" customWidth="1"/>
    <col min="6899" max="6899" width="10.140625" style="44" customWidth="1"/>
    <col min="6900" max="6900" width="10" style="44" customWidth="1"/>
    <col min="6901" max="6901" width="8.42578125" style="44" customWidth="1"/>
    <col min="6902" max="6902" width="10.140625" style="44" customWidth="1"/>
    <col min="6903" max="6903" width="10" style="44" customWidth="1"/>
    <col min="6904" max="6904" width="8.42578125" style="44" customWidth="1"/>
    <col min="6905" max="6905" width="10.140625" style="44" customWidth="1"/>
    <col min="6906" max="6906" width="10" style="44" customWidth="1"/>
    <col min="6907" max="6907" width="8.42578125" style="44" customWidth="1"/>
    <col min="6908" max="6908" width="10.140625" style="44" customWidth="1"/>
    <col min="6909" max="6909" width="8.28515625" style="44" customWidth="1"/>
    <col min="6910" max="6910" width="7.7109375" style="44" customWidth="1"/>
    <col min="6911" max="7150" width="9.140625" style="44"/>
    <col min="7151" max="7151" width="7.7109375" style="44" customWidth="1"/>
    <col min="7152" max="7152" width="15.140625" style="44" customWidth="1"/>
    <col min="7153" max="7153" width="10" style="44" customWidth="1"/>
    <col min="7154" max="7154" width="8.42578125" style="44" customWidth="1"/>
    <col min="7155" max="7155" width="10.140625" style="44" customWidth="1"/>
    <col min="7156" max="7156" width="10" style="44" customWidth="1"/>
    <col min="7157" max="7157" width="8.42578125" style="44" customWidth="1"/>
    <col min="7158" max="7158" width="10.140625" style="44" customWidth="1"/>
    <col min="7159" max="7159" width="10" style="44" customWidth="1"/>
    <col min="7160" max="7160" width="8.42578125" style="44" customWidth="1"/>
    <col min="7161" max="7161" width="10.140625" style="44" customWidth="1"/>
    <col min="7162" max="7162" width="10" style="44" customWidth="1"/>
    <col min="7163" max="7163" width="8.42578125" style="44" customWidth="1"/>
    <col min="7164" max="7164" width="10.140625" style="44" customWidth="1"/>
    <col min="7165" max="7165" width="8.28515625" style="44" customWidth="1"/>
    <col min="7166" max="7166" width="7.7109375" style="44" customWidth="1"/>
    <col min="7167" max="7406" width="9.140625" style="44"/>
    <col min="7407" max="7407" width="7.7109375" style="44" customWidth="1"/>
    <col min="7408" max="7408" width="15.140625" style="44" customWidth="1"/>
    <col min="7409" max="7409" width="10" style="44" customWidth="1"/>
    <col min="7410" max="7410" width="8.42578125" style="44" customWidth="1"/>
    <col min="7411" max="7411" width="10.140625" style="44" customWidth="1"/>
    <col min="7412" max="7412" width="10" style="44" customWidth="1"/>
    <col min="7413" max="7413" width="8.42578125" style="44" customWidth="1"/>
    <col min="7414" max="7414" width="10.140625" style="44" customWidth="1"/>
    <col min="7415" max="7415" width="10" style="44" customWidth="1"/>
    <col min="7416" max="7416" width="8.42578125" style="44" customWidth="1"/>
    <col min="7417" max="7417" width="10.140625" style="44" customWidth="1"/>
    <col min="7418" max="7418" width="10" style="44" customWidth="1"/>
    <col min="7419" max="7419" width="8.42578125" style="44" customWidth="1"/>
    <col min="7420" max="7420" width="10.140625" style="44" customWidth="1"/>
    <col min="7421" max="7421" width="8.28515625" style="44" customWidth="1"/>
    <col min="7422" max="7422" width="7.7109375" style="44" customWidth="1"/>
    <col min="7423" max="7662" width="9.140625" style="44"/>
    <col min="7663" max="7663" width="7.7109375" style="44" customWidth="1"/>
    <col min="7664" max="7664" width="15.140625" style="44" customWidth="1"/>
    <col min="7665" max="7665" width="10" style="44" customWidth="1"/>
    <col min="7666" max="7666" width="8.42578125" style="44" customWidth="1"/>
    <col min="7667" max="7667" width="10.140625" style="44" customWidth="1"/>
    <col min="7668" max="7668" width="10" style="44" customWidth="1"/>
    <col min="7669" max="7669" width="8.42578125" style="44" customWidth="1"/>
    <col min="7670" max="7670" width="10.140625" style="44" customWidth="1"/>
    <col min="7671" max="7671" width="10" style="44" customWidth="1"/>
    <col min="7672" max="7672" width="8.42578125" style="44" customWidth="1"/>
    <col min="7673" max="7673" width="10.140625" style="44" customWidth="1"/>
    <col min="7674" max="7674" width="10" style="44" customWidth="1"/>
    <col min="7675" max="7675" width="8.42578125" style="44" customWidth="1"/>
    <col min="7676" max="7676" width="10.140625" style="44" customWidth="1"/>
    <col min="7677" max="7677" width="8.28515625" style="44" customWidth="1"/>
    <col min="7678" max="7678" width="7.7109375" style="44" customWidth="1"/>
    <col min="7679" max="7918" width="9.140625" style="44"/>
    <col min="7919" max="7919" width="7.7109375" style="44" customWidth="1"/>
    <col min="7920" max="7920" width="15.140625" style="44" customWidth="1"/>
    <col min="7921" max="7921" width="10" style="44" customWidth="1"/>
    <col min="7922" max="7922" width="8.42578125" style="44" customWidth="1"/>
    <col min="7923" max="7923" width="10.140625" style="44" customWidth="1"/>
    <col min="7924" max="7924" width="10" style="44" customWidth="1"/>
    <col min="7925" max="7925" width="8.42578125" style="44" customWidth="1"/>
    <col min="7926" max="7926" width="10.140625" style="44" customWidth="1"/>
    <col min="7927" max="7927" width="10" style="44" customWidth="1"/>
    <col min="7928" max="7928" width="8.42578125" style="44" customWidth="1"/>
    <col min="7929" max="7929" width="10.140625" style="44" customWidth="1"/>
    <col min="7930" max="7930" width="10" style="44" customWidth="1"/>
    <col min="7931" max="7931" width="8.42578125" style="44" customWidth="1"/>
    <col min="7932" max="7932" width="10.140625" style="44" customWidth="1"/>
    <col min="7933" max="7933" width="8.28515625" style="44" customWidth="1"/>
    <col min="7934" max="7934" width="7.7109375" style="44" customWidth="1"/>
    <col min="7935" max="8174" width="9.140625" style="44"/>
    <col min="8175" max="8175" width="7.7109375" style="44" customWidth="1"/>
    <col min="8176" max="8176" width="15.140625" style="44" customWidth="1"/>
    <col min="8177" max="8177" width="10" style="44" customWidth="1"/>
    <col min="8178" max="8178" width="8.42578125" style="44" customWidth="1"/>
    <col min="8179" max="8179" width="10.140625" style="44" customWidth="1"/>
    <col min="8180" max="8180" width="10" style="44" customWidth="1"/>
    <col min="8181" max="8181" width="8.42578125" style="44" customWidth="1"/>
    <col min="8182" max="8182" width="10.140625" style="44" customWidth="1"/>
    <col min="8183" max="8183" width="10" style="44" customWidth="1"/>
    <col min="8184" max="8184" width="8.42578125" style="44" customWidth="1"/>
    <col min="8185" max="8185" width="10.140625" style="44" customWidth="1"/>
    <col min="8186" max="8186" width="10" style="44" customWidth="1"/>
    <col min="8187" max="8187" width="8.42578125" style="44" customWidth="1"/>
    <col min="8188" max="8188" width="10.140625" style="44" customWidth="1"/>
    <col min="8189" max="8189" width="8.28515625" style="44" customWidth="1"/>
    <col min="8190" max="8190" width="7.7109375" style="44" customWidth="1"/>
    <col min="8191" max="8430" width="9.140625" style="44"/>
    <col min="8431" max="8431" width="7.7109375" style="44" customWidth="1"/>
    <col min="8432" max="8432" width="15.140625" style="44" customWidth="1"/>
    <col min="8433" max="8433" width="10" style="44" customWidth="1"/>
    <col min="8434" max="8434" width="8.42578125" style="44" customWidth="1"/>
    <col min="8435" max="8435" width="10.140625" style="44" customWidth="1"/>
    <col min="8436" max="8436" width="10" style="44" customWidth="1"/>
    <col min="8437" max="8437" width="8.42578125" style="44" customWidth="1"/>
    <col min="8438" max="8438" width="10.140625" style="44" customWidth="1"/>
    <col min="8439" max="8439" width="10" style="44" customWidth="1"/>
    <col min="8440" max="8440" width="8.42578125" style="44" customWidth="1"/>
    <col min="8441" max="8441" width="10.140625" style="44" customWidth="1"/>
    <col min="8442" max="8442" width="10" style="44" customWidth="1"/>
    <col min="8443" max="8443" width="8.42578125" style="44" customWidth="1"/>
    <col min="8444" max="8444" width="10.140625" style="44" customWidth="1"/>
    <col min="8445" max="8445" width="8.28515625" style="44" customWidth="1"/>
    <col min="8446" max="8446" width="7.7109375" style="44" customWidth="1"/>
    <col min="8447" max="8686" width="9.140625" style="44"/>
    <col min="8687" max="8687" width="7.7109375" style="44" customWidth="1"/>
    <col min="8688" max="8688" width="15.140625" style="44" customWidth="1"/>
    <col min="8689" max="8689" width="10" style="44" customWidth="1"/>
    <col min="8690" max="8690" width="8.42578125" style="44" customWidth="1"/>
    <col min="8691" max="8691" width="10.140625" style="44" customWidth="1"/>
    <col min="8692" max="8692" width="10" style="44" customWidth="1"/>
    <col min="8693" max="8693" width="8.42578125" style="44" customWidth="1"/>
    <col min="8694" max="8694" width="10.140625" style="44" customWidth="1"/>
    <col min="8695" max="8695" width="10" style="44" customWidth="1"/>
    <col min="8696" max="8696" width="8.42578125" style="44" customWidth="1"/>
    <col min="8697" max="8697" width="10.140625" style="44" customWidth="1"/>
    <col min="8698" max="8698" width="10" style="44" customWidth="1"/>
    <col min="8699" max="8699" width="8.42578125" style="44" customWidth="1"/>
    <col min="8700" max="8700" width="10.140625" style="44" customWidth="1"/>
    <col min="8701" max="8701" width="8.28515625" style="44" customWidth="1"/>
    <col min="8702" max="8702" width="7.7109375" style="44" customWidth="1"/>
    <col min="8703" max="8942" width="9.140625" style="44"/>
    <col min="8943" max="8943" width="7.7109375" style="44" customWidth="1"/>
    <col min="8944" max="8944" width="15.140625" style="44" customWidth="1"/>
    <col min="8945" max="8945" width="10" style="44" customWidth="1"/>
    <col min="8946" max="8946" width="8.42578125" style="44" customWidth="1"/>
    <col min="8947" max="8947" width="10.140625" style="44" customWidth="1"/>
    <col min="8948" max="8948" width="10" style="44" customWidth="1"/>
    <col min="8949" max="8949" width="8.42578125" style="44" customWidth="1"/>
    <col min="8950" max="8950" width="10.140625" style="44" customWidth="1"/>
    <col min="8951" max="8951" width="10" style="44" customWidth="1"/>
    <col min="8952" max="8952" width="8.42578125" style="44" customWidth="1"/>
    <col min="8953" max="8953" width="10.140625" style="44" customWidth="1"/>
    <col min="8954" max="8954" width="10" style="44" customWidth="1"/>
    <col min="8955" max="8955" width="8.42578125" style="44" customWidth="1"/>
    <col min="8956" max="8956" width="10.140625" style="44" customWidth="1"/>
    <col min="8957" max="8957" width="8.28515625" style="44" customWidth="1"/>
    <col min="8958" max="8958" width="7.7109375" style="44" customWidth="1"/>
    <col min="8959" max="9198" width="9.140625" style="44"/>
    <col min="9199" max="9199" width="7.7109375" style="44" customWidth="1"/>
    <col min="9200" max="9200" width="15.140625" style="44" customWidth="1"/>
    <col min="9201" max="9201" width="10" style="44" customWidth="1"/>
    <col min="9202" max="9202" width="8.42578125" style="44" customWidth="1"/>
    <col min="9203" max="9203" width="10.140625" style="44" customWidth="1"/>
    <col min="9204" max="9204" width="10" style="44" customWidth="1"/>
    <col min="9205" max="9205" width="8.42578125" style="44" customWidth="1"/>
    <col min="9206" max="9206" width="10.140625" style="44" customWidth="1"/>
    <col min="9207" max="9207" width="10" style="44" customWidth="1"/>
    <col min="9208" max="9208" width="8.42578125" style="44" customWidth="1"/>
    <col min="9209" max="9209" width="10.140625" style="44" customWidth="1"/>
    <col min="9210" max="9210" width="10" style="44" customWidth="1"/>
    <col min="9211" max="9211" width="8.42578125" style="44" customWidth="1"/>
    <col min="9212" max="9212" width="10.140625" style="44" customWidth="1"/>
    <col min="9213" max="9213" width="8.28515625" style="44" customWidth="1"/>
    <col min="9214" max="9214" width="7.7109375" style="44" customWidth="1"/>
    <col min="9215" max="9454" width="9.140625" style="44"/>
    <col min="9455" max="9455" width="7.7109375" style="44" customWidth="1"/>
    <col min="9456" max="9456" width="15.140625" style="44" customWidth="1"/>
    <col min="9457" max="9457" width="10" style="44" customWidth="1"/>
    <col min="9458" max="9458" width="8.42578125" style="44" customWidth="1"/>
    <col min="9459" max="9459" width="10.140625" style="44" customWidth="1"/>
    <col min="9460" max="9460" width="10" style="44" customWidth="1"/>
    <col min="9461" max="9461" width="8.42578125" style="44" customWidth="1"/>
    <col min="9462" max="9462" width="10.140625" style="44" customWidth="1"/>
    <col min="9463" max="9463" width="10" style="44" customWidth="1"/>
    <col min="9464" max="9464" width="8.42578125" style="44" customWidth="1"/>
    <col min="9465" max="9465" width="10.140625" style="44" customWidth="1"/>
    <col min="9466" max="9466" width="10" style="44" customWidth="1"/>
    <col min="9467" max="9467" width="8.42578125" style="44" customWidth="1"/>
    <col min="9468" max="9468" width="10.140625" style="44" customWidth="1"/>
    <col min="9469" max="9469" width="8.28515625" style="44" customWidth="1"/>
    <col min="9470" max="9470" width="7.7109375" style="44" customWidth="1"/>
    <col min="9471" max="9710" width="9.140625" style="44"/>
    <col min="9711" max="9711" width="7.7109375" style="44" customWidth="1"/>
    <col min="9712" max="9712" width="15.140625" style="44" customWidth="1"/>
    <col min="9713" max="9713" width="10" style="44" customWidth="1"/>
    <col min="9714" max="9714" width="8.42578125" style="44" customWidth="1"/>
    <col min="9715" max="9715" width="10.140625" style="44" customWidth="1"/>
    <col min="9716" max="9716" width="10" style="44" customWidth="1"/>
    <col min="9717" max="9717" width="8.42578125" style="44" customWidth="1"/>
    <col min="9718" max="9718" width="10.140625" style="44" customWidth="1"/>
    <col min="9719" max="9719" width="10" style="44" customWidth="1"/>
    <col min="9720" max="9720" width="8.42578125" style="44" customWidth="1"/>
    <col min="9721" max="9721" width="10.140625" style="44" customWidth="1"/>
    <col min="9722" max="9722" width="10" style="44" customWidth="1"/>
    <col min="9723" max="9723" width="8.42578125" style="44" customWidth="1"/>
    <col min="9724" max="9724" width="10.140625" style="44" customWidth="1"/>
    <col min="9725" max="9725" width="8.28515625" style="44" customWidth="1"/>
    <col min="9726" max="9726" width="7.7109375" style="44" customWidth="1"/>
    <col min="9727" max="9966" width="9.140625" style="44"/>
    <col min="9967" max="9967" width="7.7109375" style="44" customWidth="1"/>
    <col min="9968" max="9968" width="15.140625" style="44" customWidth="1"/>
    <col min="9969" max="9969" width="10" style="44" customWidth="1"/>
    <col min="9970" max="9970" width="8.42578125" style="44" customWidth="1"/>
    <col min="9971" max="9971" width="10.140625" style="44" customWidth="1"/>
    <col min="9972" max="9972" width="10" style="44" customWidth="1"/>
    <col min="9973" max="9973" width="8.42578125" style="44" customWidth="1"/>
    <col min="9974" max="9974" width="10.140625" style="44" customWidth="1"/>
    <col min="9975" max="9975" width="10" style="44" customWidth="1"/>
    <col min="9976" max="9976" width="8.42578125" style="44" customWidth="1"/>
    <col min="9977" max="9977" width="10.140625" style="44" customWidth="1"/>
    <col min="9978" max="9978" width="10" style="44" customWidth="1"/>
    <col min="9979" max="9979" width="8.42578125" style="44" customWidth="1"/>
    <col min="9980" max="9980" width="10.140625" style="44" customWidth="1"/>
    <col min="9981" max="9981" width="8.28515625" style="44" customWidth="1"/>
    <col min="9982" max="9982" width="7.7109375" style="44" customWidth="1"/>
    <col min="9983" max="10222" width="9.140625" style="44"/>
    <col min="10223" max="10223" width="7.7109375" style="44" customWidth="1"/>
    <col min="10224" max="10224" width="15.140625" style="44" customWidth="1"/>
    <col min="10225" max="10225" width="10" style="44" customWidth="1"/>
    <col min="10226" max="10226" width="8.42578125" style="44" customWidth="1"/>
    <col min="10227" max="10227" width="10.140625" style="44" customWidth="1"/>
    <col min="10228" max="10228" width="10" style="44" customWidth="1"/>
    <col min="10229" max="10229" width="8.42578125" style="44" customWidth="1"/>
    <col min="10230" max="10230" width="10.140625" style="44" customWidth="1"/>
    <col min="10231" max="10231" width="10" style="44" customWidth="1"/>
    <col min="10232" max="10232" width="8.42578125" style="44" customWidth="1"/>
    <col min="10233" max="10233" width="10.140625" style="44" customWidth="1"/>
    <col min="10234" max="10234" width="10" style="44" customWidth="1"/>
    <col min="10235" max="10235" width="8.42578125" style="44" customWidth="1"/>
    <col min="10236" max="10236" width="10.140625" style="44" customWidth="1"/>
    <col min="10237" max="10237" width="8.28515625" style="44" customWidth="1"/>
    <col min="10238" max="10238" width="7.7109375" style="44" customWidth="1"/>
    <col min="10239" max="10478" width="9.140625" style="44"/>
    <col min="10479" max="10479" width="7.7109375" style="44" customWidth="1"/>
    <col min="10480" max="10480" width="15.140625" style="44" customWidth="1"/>
    <col min="10481" max="10481" width="10" style="44" customWidth="1"/>
    <col min="10482" max="10482" width="8.42578125" style="44" customWidth="1"/>
    <col min="10483" max="10483" width="10.140625" style="44" customWidth="1"/>
    <col min="10484" max="10484" width="10" style="44" customWidth="1"/>
    <col min="10485" max="10485" width="8.42578125" style="44" customWidth="1"/>
    <col min="10486" max="10486" width="10.140625" style="44" customWidth="1"/>
    <col min="10487" max="10487" width="10" style="44" customWidth="1"/>
    <col min="10488" max="10488" width="8.42578125" style="44" customWidth="1"/>
    <col min="10489" max="10489" width="10.140625" style="44" customWidth="1"/>
    <col min="10490" max="10490" width="10" style="44" customWidth="1"/>
    <col min="10491" max="10491" width="8.42578125" style="44" customWidth="1"/>
    <col min="10492" max="10492" width="10.140625" style="44" customWidth="1"/>
    <col min="10493" max="10493" width="8.28515625" style="44" customWidth="1"/>
    <col min="10494" max="10494" width="7.7109375" style="44" customWidth="1"/>
    <col min="10495" max="10734" width="9.140625" style="44"/>
    <col min="10735" max="10735" width="7.7109375" style="44" customWidth="1"/>
    <col min="10736" max="10736" width="15.140625" style="44" customWidth="1"/>
    <col min="10737" max="10737" width="10" style="44" customWidth="1"/>
    <col min="10738" max="10738" width="8.42578125" style="44" customWidth="1"/>
    <col min="10739" max="10739" width="10.140625" style="44" customWidth="1"/>
    <col min="10740" max="10740" width="10" style="44" customWidth="1"/>
    <col min="10741" max="10741" width="8.42578125" style="44" customWidth="1"/>
    <col min="10742" max="10742" width="10.140625" style="44" customWidth="1"/>
    <col min="10743" max="10743" width="10" style="44" customWidth="1"/>
    <col min="10744" max="10744" width="8.42578125" style="44" customWidth="1"/>
    <col min="10745" max="10745" width="10.140625" style="44" customWidth="1"/>
    <col min="10746" max="10746" width="10" style="44" customWidth="1"/>
    <col min="10747" max="10747" width="8.42578125" style="44" customWidth="1"/>
    <col min="10748" max="10748" width="10.140625" style="44" customWidth="1"/>
    <col min="10749" max="10749" width="8.28515625" style="44" customWidth="1"/>
    <col min="10750" max="10750" width="7.7109375" style="44" customWidth="1"/>
    <col min="10751" max="10990" width="9.140625" style="44"/>
    <col min="10991" max="10991" width="7.7109375" style="44" customWidth="1"/>
    <col min="10992" max="10992" width="15.140625" style="44" customWidth="1"/>
    <col min="10993" max="10993" width="10" style="44" customWidth="1"/>
    <col min="10994" max="10994" width="8.42578125" style="44" customWidth="1"/>
    <col min="10995" max="10995" width="10.140625" style="44" customWidth="1"/>
    <col min="10996" max="10996" width="10" style="44" customWidth="1"/>
    <col min="10997" max="10997" width="8.42578125" style="44" customWidth="1"/>
    <col min="10998" max="10998" width="10.140625" style="44" customWidth="1"/>
    <col min="10999" max="10999" width="10" style="44" customWidth="1"/>
    <col min="11000" max="11000" width="8.42578125" style="44" customWidth="1"/>
    <col min="11001" max="11001" width="10.140625" style="44" customWidth="1"/>
    <col min="11002" max="11002" width="10" style="44" customWidth="1"/>
    <col min="11003" max="11003" width="8.42578125" style="44" customWidth="1"/>
    <col min="11004" max="11004" width="10.140625" style="44" customWidth="1"/>
    <col min="11005" max="11005" width="8.28515625" style="44" customWidth="1"/>
    <col min="11006" max="11006" width="7.7109375" style="44" customWidth="1"/>
    <col min="11007" max="11246" width="9.140625" style="44"/>
    <col min="11247" max="11247" width="7.7109375" style="44" customWidth="1"/>
    <col min="11248" max="11248" width="15.140625" style="44" customWidth="1"/>
    <col min="11249" max="11249" width="10" style="44" customWidth="1"/>
    <col min="11250" max="11250" width="8.42578125" style="44" customWidth="1"/>
    <col min="11251" max="11251" width="10.140625" style="44" customWidth="1"/>
    <col min="11252" max="11252" width="10" style="44" customWidth="1"/>
    <col min="11253" max="11253" width="8.42578125" style="44" customWidth="1"/>
    <col min="11254" max="11254" width="10.140625" style="44" customWidth="1"/>
    <col min="11255" max="11255" width="10" style="44" customWidth="1"/>
    <col min="11256" max="11256" width="8.42578125" style="44" customWidth="1"/>
    <col min="11257" max="11257" width="10.140625" style="44" customWidth="1"/>
    <col min="11258" max="11258" width="10" style="44" customWidth="1"/>
    <col min="11259" max="11259" width="8.42578125" style="44" customWidth="1"/>
    <col min="11260" max="11260" width="10.140625" style="44" customWidth="1"/>
    <col min="11261" max="11261" width="8.28515625" style="44" customWidth="1"/>
    <col min="11262" max="11262" width="7.7109375" style="44" customWidth="1"/>
    <col min="11263" max="11502" width="9.140625" style="44"/>
    <col min="11503" max="11503" width="7.7109375" style="44" customWidth="1"/>
    <col min="11504" max="11504" width="15.140625" style="44" customWidth="1"/>
    <col min="11505" max="11505" width="10" style="44" customWidth="1"/>
    <col min="11506" max="11506" width="8.42578125" style="44" customWidth="1"/>
    <col min="11507" max="11507" width="10.140625" style="44" customWidth="1"/>
    <col min="11508" max="11508" width="10" style="44" customWidth="1"/>
    <col min="11509" max="11509" width="8.42578125" style="44" customWidth="1"/>
    <col min="11510" max="11510" width="10.140625" style="44" customWidth="1"/>
    <col min="11511" max="11511" width="10" style="44" customWidth="1"/>
    <col min="11512" max="11512" width="8.42578125" style="44" customWidth="1"/>
    <col min="11513" max="11513" width="10.140625" style="44" customWidth="1"/>
    <col min="11514" max="11514" width="10" style="44" customWidth="1"/>
    <col min="11515" max="11515" width="8.42578125" style="44" customWidth="1"/>
    <col min="11516" max="11516" width="10.140625" style="44" customWidth="1"/>
    <col min="11517" max="11517" width="8.28515625" style="44" customWidth="1"/>
    <col min="11518" max="11518" width="7.7109375" style="44" customWidth="1"/>
    <col min="11519" max="11758" width="9.140625" style="44"/>
    <col min="11759" max="11759" width="7.7109375" style="44" customWidth="1"/>
    <col min="11760" max="11760" width="15.140625" style="44" customWidth="1"/>
    <col min="11761" max="11761" width="10" style="44" customWidth="1"/>
    <col min="11762" max="11762" width="8.42578125" style="44" customWidth="1"/>
    <col min="11763" max="11763" width="10.140625" style="44" customWidth="1"/>
    <col min="11764" max="11764" width="10" style="44" customWidth="1"/>
    <col min="11765" max="11765" width="8.42578125" style="44" customWidth="1"/>
    <col min="11766" max="11766" width="10.140625" style="44" customWidth="1"/>
    <col min="11767" max="11767" width="10" style="44" customWidth="1"/>
    <col min="11768" max="11768" width="8.42578125" style="44" customWidth="1"/>
    <col min="11769" max="11769" width="10.140625" style="44" customWidth="1"/>
    <col min="11770" max="11770" width="10" style="44" customWidth="1"/>
    <col min="11771" max="11771" width="8.42578125" style="44" customWidth="1"/>
    <col min="11772" max="11772" width="10.140625" style="44" customWidth="1"/>
    <col min="11773" max="11773" width="8.28515625" style="44" customWidth="1"/>
    <col min="11774" max="11774" width="7.7109375" style="44" customWidth="1"/>
    <col min="11775" max="12014" width="9.140625" style="44"/>
    <col min="12015" max="12015" width="7.7109375" style="44" customWidth="1"/>
    <col min="12016" max="12016" width="15.140625" style="44" customWidth="1"/>
    <col min="12017" max="12017" width="10" style="44" customWidth="1"/>
    <col min="12018" max="12018" width="8.42578125" style="44" customWidth="1"/>
    <col min="12019" max="12019" width="10.140625" style="44" customWidth="1"/>
    <col min="12020" max="12020" width="10" style="44" customWidth="1"/>
    <col min="12021" max="12021" width="8.42578125" style="44" customWidth="1"/>
    <col min="12022" max="12022" width="10.140625" style="44" customWidth="1"/>
    <col min="12023" max="12023" width="10" style="44" customWidth="1"/>
    <col min="12024" max="12024" width="8.42578125" style="44" customWidth="1"/>
    <col min="12025" max="12025" width="10.140625" style="44" customWidth="1"/>
    <col min="12026" max="12026" width="10" style="44" customWidth="1"/>
    <col min="12027" max="12027" width="8.42578125" style="44" customWidth="1"/>
    <col min="12028" max="12028" width="10.140625" style="44" customWidth="1"/>
    <col min="12029" max="12029" width="8.28515625" style="44" customWidth="1"/>
    <col min="12030" max="12030" width="7.7109375" style="44" customWidth="1"/>
    <col min="12031" max="12270" width="9.140625" style="44"/>
    <col min="12271" max="12271" width="7.7109375" style="44" customWidth="1"/>
    <col min="12272" max="12272" width="15.140625" style="44" customWidth="1"/>
    <col min="12273" max="12273" width="10" style="44" customWidth="1"/>
    <col min="12274" max="12274" width="8.42578125" style="44" customWidth="1"/>
    <col min="12275" max="12275" width="10.140625" style="44" customWidth="1"/>
    <col min="12276" max="12276" width="10" style="44" customWidth="1"/>
    <col min="12277" max="12277" width="8.42578125" style="44" customWidth="1"/>
    <col min="12278" max="12278" width="10.140625" style="44" customWidth="1"/>
    <col min="12279" max="12279" width="10" style="44" customWidth="1"/>
    <col min="12280" max="12280" width="8.42578125" style="44" customWidth="1"/>
    <col min="12281" max="12281" width="10.140625" style="44" customWidth="1"/>
    <col min="12282" max="12282" width="10" style="44" customWidth="1"/>
    <col min="12283" max="12283" width="8.42578125" style="44" customWidth="1"/>
    <col min="12284" max="12284" width="10.140625" style="44" customWidth="1"/>
    <col min="12285" max="12285" width="8.28515625" style="44" customWidth="1"/>
    <col min="12286" max="12286" width="7.7109375" style="44" customWidth="1"/>
    <col min="12287" max="12526" width="9.140625" style="44"/>
    <col min="12527" max="12527" width="7.7109375" style="44" customWidth="1"/>
    <col min="12528" max="12528" width="15.140625" style="44" customWidth="1"/>
    <col min="12529" max="12529" width="10" style="44" customWidth="1"/>
    <col min="12530" max="12530" width="8.42578125" style="44" customWidth="1"/>
    <col min="12531" max="12531" width="10.140625" style="44" customWidth="1"/>
    <col min="12532" max="12532" width="10" style="44" customWidth="1"/>
    <col min="12533" max="12533" width="8.42578125" style="44" customWidth="1"/>
    <col min="12534" max="12534" width="10.140625" style="44" customWidth="1"/>
    <col min="12535" max="12535" width="10" style="44" customWidth="1"/>
    <col min="12536" max="12536" width="8.42578125" style="44" customWidth="1"/>
    <col min="12537" max="12537" width="10.140625" style="44" customWidth="1"/>
    <col min="12538" max="12538" width="10" style="44" customWidth="1"/>
    <col min="12539" max="12539" width="8.42578125" style="44" customWidth="1"/>
    <col min="12540" max="12540" width="10.140625" style="44" customWidth="1"/>
    <col min="12541" max="12541" width="8.28515625" style="44" customWidth="1"/>
    <col min="12542" max="12542" width="7.7109375" style="44" customWidth="1"/>
    <col min="12543" max="12782" width="9.140625" style="44"/>
    <col min="12783" max="12783" width="7.7109375" style="44" customWidth="1"/>
    <col min="12784" max="12784" width="15.140625" style="44" customWidth="1"/>
    <col min="12785" max="12785" width="10" style="44" customWidth="1"/>
    <col min="12786" max="12786" width="8.42578125" style="44" customWidth="1"/>
    <col min="12787" max="12787" width="10.140625" style="44" customWidth="1"/>
    <col min="12788" max="12788" width="10" style="44" customWidth="1"/>
    <col min="12789" max="12789" width="8.42578125" style="44" customWidth="1"/>
    <col min="12790" max="12790" width="10.140625" style="44" customWidth="1"/>
    <col min="12791" max="12791" width="10" style="44" customWidth="1"/>
    <col min="12792" max="12792" width="8.42578125" style="44" customWidth="1"/>
    <col min="12793" max="12793" width="10.140625" style="44" customWidth="1"/>
    <col min="12794" max="12794" width="10" style="44" customWidth="1"/>
    <col min="12795" max="12795" width="8.42578125" style="44" customWidth="1"/>
    <col min="12796" max="12796" width="10.140625" style="44" customWidth="1"/>
    <col min="12797" max="12797" width="8.28515625" style="44" customWidth="1"/>
    <col min="12798" max="12798" width="7.7109375" style="44" customWidth="1"/>
    <col min="12799" max="13038" width="9.140625" style="44"/>
    <col min="13039" max="13039" width="7.7109375" style="44" customWidth="1"/>
    <col min="13040" max="13040" width="15.140625" style="44" customWidth="1"/>
    <col min="13041" max="13041" width="10" style="44" customWidth="1"/>
    <col min="13042" max="13042" width="8.42578125" style="44" customWidth="1"/>
    <col min="13043" max="13043" width="10.140625" style="44" customWidth="1"/>
    <col min="13044" max="13044" width="10" style="44" customWidth="1"/>
    <col min="13045" max="13045" width="8.42578125" style="44" customWidth="1"/>
    <col min="13046" max="13046" width="10.140625" style="44" customWidth="1"/>
    <col min="13047" max="13047" width="10" style="44" customWidth="1"/>
    <col min="13048" max="13048" width="8.42578125" style="44" customWidth="1"/>
    <col min="13049" max="13049" width="10.140625" style="44" customWidth="1"/>
    <col min="13050" max="13050" width="10" style="44" customWidth="1"/>
    <col min="13051" max="13051" width="8.42578125" style="44" customWidth="1"/>
    <col min="13052" max="13052" width="10.140625" style="44" customWidth="1"/>
    <col min="13053" max="13053" width="8.28515625" style="44" customWidth="1"/>
    <col min="13054" max="13054" width="7.7109375" style="44" customWidth="1"/>
    <col min="13055" max="13294" width="9.140625" style="44"/>
    <col min="13295" max="13295" width="7.7109375" style="44" customWidth="1"/>
    <col min="13296" max="13296" width="15.140625" style="44" customWidth="1"/>
    <col min="13297" max="13297" width="10" style="44" customWidth="1"/>
    <col min="13298" max="13298" width="8.42578125" style="44" customWidth="1"/>
    <col min="13299" max="13299" width="10.140625" style="44" customWidth="1"/>
    <col min="13300" max="13300" width="10" style="44" customWidth="1"/>
    <col min="13301" max="13301" width="8.42578125" style="44" customWidth="1"/>
    <col min="13302" max="13302" width="10.140625" style="44" customWidth="1"/>
    <col min="13303" max="13303" width="10" style="44" customWidth="1"/>
    <col min="13304" max="13304" width="8.42578125" style="44" customWidth="1"/>
    <col min="13305" max="13305" width="10.140625" style="44" customWidth="1"/>
    <col min="13306" max="13306" width="10" style="44" customWidth="1"/>
    <col min="13307" max="13307" width="8.42578125" style="44" customWidth="1"/>
    <col min="13308" max="13308" width="10.140625" style="44" customWidth="1"/>
    <col min="13309" max="13309" width="8.28515625" style="44" customWidth="1"/>
    <col min="13310" max="13310" width="7.7109375" style="44" customWidth="1"/>
    <col min="13311" max="13550" width="9.140625" style="44"/>
    <col min="13551" max="13551" width="7.7109375" style="44" customWidth="1"/>
    <col min="13552" max="13552" width="15.140625" style="44" customWidth="1"/>
    <col min="13553" max="13553" width="10" style="44" customWidth="1"/>
    <col min="13554" max="13554" width="8.42578125" style="44" customWidth="1"/>
    <col min="13555" max="13555" width="10.140625" style="44" customWidth="1"/>
    <col min="13556" max="13556" width="10" style="44" customWidth="1"/>
    <col min="13557" max="13557" width="8.42578125" style="44" customWidth="1"/>
    <col min="13558" max="13558" width="10.140625" style="44" customWidth="1"/>
    <col min="13559" max="13559" width="10" style="44" customWidth="1"/>
    <col min="13560" max="13560" width="8.42578125" style="44" customWidth="1"/>
    <col min="13561" max="13561" width="10.140625" style="44" customWidth="1"/>
    <col min="13562" max="13562" width="10" style="44" customWidth="1"/>
    <col min="13563" max="13563" width="8.42578125" style="44" customWidth="1"/>
    <col min="13564" max="13564" width="10.140625" style="44" customWidth="1"/>
    <col min="13565" max="13565" width="8.28515625" style="44" customWidth="1"/>
    <col min="13566" max="13566" width="7.7109375" style="44" customWidth="1"/>
    <col min="13567" max="13806" width="9.140625" style="44"/>
    <col min="13807" max="13807" width="7.7109375" style="44" customWidth="1"/>
    <col min="13808" max="13808" width="15.140625" style="44" customWidth="1"/>
    <col min="13809" max="13809" width="10" style="44" customWidth="1"/>
    <col min="13810" max="13810" width="8.42578125" style="44" customWidth="1"/>
    <col min="13811" max="13811" width="10.140625" style="44" customWidth="1"/>
    <col min="13812" max="13812" width="10" style="44" customWidth="1"/>
    <col min="13813" max="13813" width="8.42578125" style="44" customWidth="1"/>
    <col min="13814" max="13814" width="10.140625" style="44" customWidth="1"/>
    <col min="13815" max="13815" width="10" style="44" customWidth="1"/>
    <col min="13816" max="13816" width="8.42578125" style="44" customWidth="1"/>
    <col min="13817" max="13817" width="10.140625" style="44" customWidth="1"/>
    <col min="13818" max="13818" width="10" style="44" customWidth="1"/>
    <col min="13819" max="13819" width="8.42578125" style="44" customWidth="1"/>
    <col min="13820" max="13820" width="10.140625" style="44" customWidth="1"/>
    <col min="13821" max="13821" width="8.28515625" style="44" customWidth="1"/>
    <col min="13822" max="13822" width="7.7109375" style="44" customWidth="1"/>
    <col min="13823" max="14062" width="9.140625" style="44"/>
    <col min="14063" max="14063" width="7.7109375" style="44" customWidth="1"/>
    <col min="14064" max="14064" width="15.140625" style="44" customWidth="1"/>
    <col min="14065" max="14065" width="10" style="44" customWidth="1"/>
    <col min="14066" max="14066" width="8.42578125" style="44" customWidth="1"/>
    <col min="14067" max="14067" width="10.140625" style="44" customWidth="1"/>
    <col min="14068" max="14068" width="10" style="44" customWidth="1"/>
    <col min="14069" max="14069" width="8.42578125" style="44" customWidth="1"/>
    <col min="14070" max="14070" width="10.140625" style="44" customWidth="1"/>
    <col min="14071" max="14071" width="10" style="44" customWidth="1"/>
    <col min="14072" max="14072" width="8.42578125" style="44" customWidth="1"/>
    <col min="14073" max="14073" width="10.140625" style="44" customWidth="1"/>
    <col min="14074" max="14074" width="10" style="44" customWidth="1"/>
    <col min="14075" max="14075" width="8.42578125" style="44" customWidth="1"/>
    <col min="14076" max="14076" width="10.140625" style="44" customWidth="1"/>
    <col min="14077" max="14077" width="8.28515625" style="44" customWidth="1"/>
    <col min="14078" max="14078" width="7.7109375" style="44" customWidth="1"/>
    <col min="14079" max="14318" width="9.140625" style="44"/>
    <col min="14319" max="14319" width="7.7109375" style="44" customWidth="1"/>
    <col min="14320" max="14320" width="15.140625" style="44" customWidth="1"/>
    <col min="14321" max="14321" width="10" style="44" customWidth="1"/>
    <col min="14322" max="14322" width="8.42578125" style="44" customWidth="1"/>
    <col min="14323" max="14323" width="10.140625" style="44" customWidth="1"/>
    <col min="14324" max="14324" width="10" style="44" customWidth="1"/>
    <col min="14325" max="14325" width="8.42578125" style="44" customWidth="1"/>
    <col min="14326" max="14326" width="10.140625" style="44" customWidth="1"/>
    <col min="14327" max="14327" width="10" style="44" customWidth="1"/>
    <col min="14328" max="14328" width="8.42578125" style="44" customWidth="1"/>
    <col min="14329" max="14329" width="10.140625" style="44" customWidth="1"/>
    <col min="14330" max="14330" width="10" style="44" customWidth="1"/>
    <col min="14331" max="14331" width="8.42578125" style="44" customWidth="1"/>
    <col min="14332" max="14332" width="10.140625" style="44" customWidth="1"/>
    <col min="14333" max="14333" width="8.28515625" style="44" customWidth="1"/>
    <col min="14334" max="14334" width="7.7109375" style="44" customWidth="1"/>
    <col min="14335" max="14574" width="9.140625" style="44"/>
    <col min="14575" max="14575" width="7.7109375" style="44" customWidth="1"/>
    <col min="14576" max="14576" width="15.140625" style="44" customWidth="1"/>
    <col min="14577" max="14577" width="10" style="44" customWidth="1"/>
    <col min="14578" max="14578" width="8.42578125" style="44" customWidth="1"/>
    <col min="14579" max="14579" width="10.140625" style="44" customWidth="1"/>
    <col min="14580" max="14580" width="10" style="44" customWidth="1"/>
    <col min="14581" max="14581" width="8.42578125" style="44" customWidth="1"/>
    <col min="14582" max="14582" width="10.140625" style="44" customWidth="1"/>
    <col min="14583" max="14583" width="10" style="44" customWidth="1"/>
    <col min="14584" max="14584" width="8.42578125" style="44" customWidth="1"/>
    <col min="14585" max="14585" width="10.140625" style="44" customWidth="1"/>
    <col min="14586" max="14586" width="10" style="44" customWidth="1"/>
    <col min="14587" max="14587" width="8.42578125" style="44" customWidth="1"/>
    <col min="14588" max="14588" width="10.140625" style="44" customWidth="1"/>
    <col min="14589" max="14589" width="8.28515625" style="44" customWidth="1"/>
    <col min="14590" max="14590" width="7.7109375" style="44" customWidth="1"/>
    <col min="14591" max="14830" width="9.140625" style="44"/>
    <col min="14831" max="14831" width="7.7109375" style="44" customWidth="1"/>
    <col min="14832" max="14832" width="15.140625" style="44" customWidth="1"/>
    <col min="14833" max="14833" width="10" style="44" customWidth="1"/>
    <col min="14834" max="14834" width="8.42578125" style="44" customWidth="1"/>
    <col min="14835" max="14835" width="10.140625" style="44" customWidth="1"/>
    <col min="14836" max="14836" width="10" style="44" customWidth="1"/>
    <col min="14837" max="14837" width="8.42578125" style="44" customWidth="1"/>
    <col min="14838" max="14838" width="10.140625" style="44" customWidth="1"/>
    <col min="14839" max="14839" width="10" style="44" customWidth="1"/>
    <col min="14840" max="14840" width="8.42578125" style="44" customWidth="1"/>
    <col min="14841" max="14841" width="10.140625" style="44" customWidth="1"/>
    <col min="14842" max="14842" width="10" style="44" customWidth="1"/>
    <col min="14843" max="14843" width="8.42578125" style="44" customWidth="1"/>
    <col min="14844" max="14844" width="10.140625" style="44" customWidth="1"/>
    <col min="14845" max="14845" width="8.28515625" style="44" customWidth="1"/>
    <col min="14846" max="14846" width="7.7109375" style="44" customWidth="1"/>
    <col min="14847" max="15086" width="9.140625" style="44"/>
    <col min="15087" max="15087" width="7.7109375" style="44" customWidth="1"/>
    <col min="15088" max="15088" width="15.140625" style="44" customWidth="1"/>
    <col min="15089" max="15089" width="10" style="44" customWidth="1"/>
    <col min="15090" max="15090" width="8.42578125" style="44" customWidth="1"/>
    <col min="15091" max="15091" width="10.140625" style="44" customWidth="1"/>
    <col min="15092" max="15092" width="10" style="44" customWidth="1"/>
    <col min="15093" max="15093" width="8.42578125" style="44" customWidth="1"/>
    <col min="15094" max="15094" width="10.140625" style="44" customWidth="1"/>
    <col min="15095" max="15095" width="10" style="44" customWidth="1"/>
    <col min="15096" max="15096" width="8.42578125" style="44" customWidth="1"/>
    <col min="15097" max="15097" width="10.140625" style="44" customWidth="1"/>
    <col min="15098" max="15098" width="10" style="44" customWidth="1"/>
    <col min="15099" max="15099" width="8.42578125" style="44" customWidth="1"/>
    <col min="15100" max="15100" width="10.140625" style="44" customWidth="1"/>
    <col min="15101" max="15101" width="8.28515625" style="44" customWidth="1"/>
    <col min="15102" max="15102" width="7.7109375" style="44" customWidth="1"/>
    <col min="15103" max="15342" width="9.140625" style="44"/>
    <col min="15343" max="15343" width="7.7109375" style="44" customWidth="1"/>
    <col min="15344" max="15344" width="15.140625" style="44" customWidth="1"/>
    <col min="15345" max="15345" width="10" style="44" customWidth="1"/>
    <col min="15346" max="15346" width="8.42578125" style="44" customWidth="1"/>
    <col min="15347" max="15347" width="10.140625" style="44" customWidth="1"/>
    <col min="15348" max="15348" width="10" style="44" customWidth="1"/>
    <col min="15349" max="15349" width="8.42578125" style="44" customWidth="1"/>
    <col min="15350" max="15350" width="10.140625" style="44" customWidth="1"/>
    <col min="15351" max="15351" width="10" style="44" customWidth="1"/>
    <col min="15352" max="15352" width="8.42578125" style="44" customWidth="1"/>
    <col min="15353" max="15353" width="10.140625" style="44" customWidth="1"/>
    <col min="15354" max="15354" width="10" style="44" customWidth="1"/>
    <col min="15355" max="15355" width="8.42578125" style="44" customWidth="1"/>
    <col min="15356" max="15356" width="10.140625" style="44" customWidth="1"/>
    <col min="15357" max="15357" width="8.28515625" style="44" customWidth="1"/>
    <col min="15358" max="15358" width="7.7109375" style="44" customWidth="1"/>
    <col min="15359" max="15598" width="9.140625" style="44"/>
    <col min="15599" max="15599" width="7.7109375" style="44" customWidth="1"/>
    <col min="15600" max="15600" width="15.140625" style="44" customWidth="1"/>
    <col min="15601" max="15601" width="10" style="44" customWidth="1"/>
    <col min="15602" max="15602" width="8.42578125" style="44" customWidth="1"/>
    <col min="15603" max="15603" width="10.140625" style="44" customWidth="1"/>
    <col min="15604" max="15604" width="10" style="44" customWidth="1"/>
    <col min="15605" max="15605" width="8.42578125" style="44" customWidth="1"/>
    <col min="15606" max="15606" width="10.140625" style="44" customWidth="1"/>
    <col min="15607" max="15607" width="10" style="44" customWidth="1"/>
    <col min="15608" max="15608" width="8.42578125" style="44" customWidth="1"/>
    <col min="15609" max="15609" width="10.140625" style="44" customWidth="1"/>
    <col min="15610" max="15610" width="10" style="44" customWidth="1"/>
    <col min="15611" max="15611" width="8.42578125" style="44" customWidth="1"/>
    <col min="15612" max="15612" width="10.140625" style="44" customWidth="1"/>
    <col min="15613" max="15613" width="8.28515625" style="44" customWidth="1"/>
    <col min="15614" max="15614" width="7.7109375" style="44" customWidth="1"/>
    <col min="15615" max="15854" width="9.140625" style="44"/>
    <col min="15855" max="15855" width="7.7109375" style="44" customWidth="1"/>
    <col min="15856" max="15856" width="15.140625" style="44" customWidth="1"/>
    <col min="15857" max="15857" width="10" style="44" customWidth="1"/>
    <col min="15858" max="15858" width="8.42578125" style="44" customWidth="1"/>
    <col min="15859" max="15859" width="10.140625" style="44" customWidth="1"/>
    <col min="15860" max="15860" width="10" style="44" customWidth="1"/>
    <col min="15861" max="15861" width="8.42578125" style="44" customWidth="1"/>
    <col min="15862" max="15862" width="10.140625" style="44" customWidth="1"/>
    <col min="15863" max="15863" width="10" style="44" customWidth="1"/>
    <col min="15864" max="15864" width="8.42578125" style="44" customWidth="1"/>
    <col min="15865" max="15865" width="10.140625" style="44" customWidth="1"/>
    <col min="15866" max="15866" width="10" style="44" customWidth="1"/>
    <col min="15867" max="15867" width="8.42578125" style="44" customWidth="1"/>
    <col min="15868" max="15868" width="10.140625" style="44" customWidth="1"/>
    <col min="15869" max="15869" width="8.28515625" style="44" customWidth="1"/>
    <col min="15870" max="15870" width="7.7109375" style="44" customWidth="1"/>
    <col min="15871" max="16110" width="9.140625" style="44"/>
    <col min="16111" max="16111" width="7.7109375" style="44" customWidth="1"/>
    <col min="16112" max="16112" width="15.140625" style="44" customWidth="1"/>
    <col min="16113" max="16113" width="10" style="44" customWidth="1"/>
    <col min="16114" max="16114" width="8.42578125" style="44" customWidth="1"/>
    <col min="16115" max="16115" width="10.140625" style="44" customWidth="1"/>
    <col min="16116" max="16116" width="10" style="44" customWidth="1"/>
    <col min="16117" max="16117" width="8.42578125" style="44" customWidth="1"/>
    <col min="16118" max="16118" width="10.140625" style="44" customWidth="1"/>
    <col min="16119" max="16119" width="10" style="44" customWidth="1"/>
    <col min="16120" max="16120" width="8.42578125" style="44" customWidth="1"/>
    <col min="16121" max="16121" width="10.140625" style="44" customWidth="1"/>
    <col min="16122" max="16122" width="10" style="44" customWidth="1"/>
    <col min="16123" max="16123" width="8.42578125" style="44" customWidth="1"/>
    <col min="16124" max="16124" width="10.140625" style="44" customWidth="1"/>
    <col min="16125" max="16125" width="8.28515625" style="44" customWidth="1"/>
    <col min="16126" max="16126" width="7.7109375" style="44" customWidth="1"/>
    <col min="16127" max="16384" width="9.140625" style="44"/>
  </cols>
  <sheetData>
    <row r="2" spans="1:20" x14ac:dyDescent="0.2">
      <c r="M2" s="76" t="s">
        <v>187</v>
      </c>
    </row>
    <row r="7" spans="1:20" x14ac:dyDescent="0.2">
      <c r="A7" s="66"/>
    </row>
    <row r="8" spans="1:20" x14ac:dyDescent="0.2">
      <c r="A8" s="66"/>
    </row>
    <row r="9" spans="1:20" x14ac:dyDescent="0.2">
      <c r="B9" s="66">
        <v>1.1399999999999999</v>
      </c>
      <c r="C9" s="381" t="s">
        <v>191</v>
      </c>
      <c r="D9" s="381"/>
      <c r="E9" s="381"/>
      <c r="F9" s="381"/>
      <c r="G9" s="381"/>
      <c r="H9" s="381"/>
      <c r="I9" s="381"/>
      <c r="J9" s="381"/>
      <c r="K9" s="381"/>
      <c r="L9" s="381"/>
      <c r="M9" s="381"/>
    </row>
    <row r="10" spans="1:20" x14ac:dyDescent="0.2">
      <c r="B10" s="66"/>
    </row>
    <row r="11" spans="1:20" x14ac:dyDescent="0.2">
      <c r="A11" s="209"/>
      <c r="B11" s="388"/>
      <c r="C11" s="352">
        <v>2014</v>
      </c>
      <c r="D11" s="352"/>
      <c r="E11" s="352"/>
      <c r="F11" s="352">
        <v>2015</v>
      </c>
      <c r="G11" s="352"/>
      <c r="H11" s="352"/>
      <c r="I11" s="352">
        <v>2016</v>
      </c>
      <c r="J11" s="352"/>
      <c r="K11" s="352"/>
      <c r="L11" s="352">
        <v>2017</v>
      </c>
      <c r="M11" s="352"/>
      <c r="N11" s="352"/>
      <c r="O11" s="352">
        <v>2018</v>
      </c>
      <c r="P11" s="352"/>
      <c r="Q11" s="352"/>
      <c r="R11" s="352">
        <v>2019</v>
      </c>
      <c r="S11" s="352"/>
      <c r="T11" s="352"/>
    </row>
    <row r="12" spans="1:20" ht="25.5" x14ac:dyDescent="0.2">
      <c r="A12" s="209"/>
      <c r="B12" s="389"/>
      <c r="C12" s="247" t="s">
        <v>47</v>
      </c>
      <c r="D12" s="309" t="s">
        <v>119</v>
      </c>
      <c r="E12" s="309" t="s">
        <v>136</v>
      </c>
      <c r="F12" s="247" t="s">
        <v>47</v>
      </c>
      <c r="G12" s="309" t="s">
        <v>119</v>
      </c>
      <c r="H12" s="309" t="s">
        <v>136</v>
      </c>
      <c r="I12" s="247" t="s">
        <v>47</v>
      </c>
      <c r="J12" s="309" t="s">
        <v>119</v>
      </c>
      <c r="K12" s="309" t="s">
        <v>136</v>
      </c>
      <c r="L12" s="247" t="s">
        <v>47</v>
      </c>
      <c r="M12" s="309" t="s">
        <v>119</v>
      </c>
      <c r="N12" s="309" t="s">
        <v>136</v>
      </c>
      <c r="O12" s="247" t="s">
        <v>47</v>
      </c>
      <c r="P12" s="309" t="s">
        <v>119</v>
      </c>
      <c r="Q12" s="309" t="s">
        <v>136</v>
      </c>
      <c r="R12" s="247" t="s">
        <v>47</v>
      </c>
      <c r="S12" s="309" t="s">
        <v>119</v>
      </c>
      <c r="T12" s="309" t="s">
        <v>136</v>
      </c>
    </row>
    <row r="13" spans="1:20" x14ac:dyDescent="0.2">
      <c r="A13" s="209"/>
      <c r="B13" s="310"/>
      <c r="C13" s="311"/>
      <c r="D13" s="311"/>
      <c r="E13" s="311"/>
      <c r="F13" s="311"/>
      <c r="G13" s="311"/>
      <c r="H13" s="311"/>
      <c r="I13" s="311"/>
      <c r="J13" s="311"/>
      <c r="K13" s="311"/>
      <c r="L13" s="311"/>
      <c r="M13" s="311"/>
      <c r="N13" s="311"/>
      <c r="O13" s="311"/>
      <c r="P13" s="311"/>
      <c r="Q13" s="311"/>
      <c r="R13" s="311"/>
      <c r="S13" s="311"/>
      <c r="T13" s="311"/>
    </row>
    <row r="14" spans="1:20" x14ac:dyDescent="0.2">
      <c r="A14" s="209"/>
      <c r="B14" s="312" t="s">
        <v>116</v>
      </c>
      <c r="C14" s="313">
        <f>C16+C24</f>
        <v>58237.99999999944</v>
      </c>
      <c r="D14" s="314">
        <v>25605.99999999992</v>
      </c>
      <c r="E14" s="315">
        <f>C14/D14</f>
        <v>2.2743888151214411</v>
      </c>
      <c r="F14" s="313">
        <f>F16+F24</f>
        <v>60413.267018309503</v>
      </c>
      <c r="G14" s="313">
        <f>G16+G24</f>
        <v>26780.000000000018</v>
      </c>
      <c r="H14" s="315">
        <f>F14/G14</f>
        <v>2.2559098961280606</v>
      </c>
      <c r="I14" s="313">
        <f>I16+I24</f>
        <v>61361.097299447916</v>
      </c>
      <c r="J14" s="313">
        <f>J16+J24</f>
        <v>25561</v>
      </c>
      <c r="K14" s="315">
        <f>I14/J14</f>
        <v>2.4005749892198236</v>
      </c>
      <c r="L14" s="313">
        <f>L16+L24</f>
        <v>63414</v>
      </c>
      <c r="M14" s="313">
        <f>M16+M24</f>
        <v>25197</v>
      </c>
      <c r="N14" s="315">
        <f>L14/M14</f>
        <v>2.5167281819264198</v>
      </c>
      <c r="O14" s="313">
        <f>O16+O24</f>
        <v>65812.999999999389</v>
      </c>
      <c r="P14" s="313">
        <f>P16+P24</f>
        <v>27925.419999999773</v>
      </c>
      <c r="Q14" s="315">
        <f>O14/P14</f>
        <v>2.3567416353988562</v>
      </c>
      <c r="R14" s="313">
        <f>R16+R24</f>
        <v>69913.99999999984</v>
      </c>
      <c r="S14" s="313">
        <f>S16+S24</f>
        <v>28834</v>
      </c>
      <c r="T14" s="315">
        <f>R14/S14</f>
        <v>2.4247069431920596</v>
      </c>
    </row>
    <row r="15" spans="1:20" s="80" customFormat="1" x14ac:dyDescent="0.2">
      <c r="A15" s="210"/>
      <c r="B15" s="310"/>
      <c r="C15" s="316"/>
      <c r="D15" s="317"/>
      <c r="E15" s="318"/>
      <c r="F15" s="316"/>
      <c r="G15" s="317"/>
      <c r="H15" s="318"/>
      <c r="I15" s="316"/>
      <c r="J15" s="317"/>
      <c r="K15" s="318"/>
      <c r="L15" s="316"/>
      <c r="M15" s="317"/>
      <c r="N15" s="318"/>
      <c r="O15" s="316"/>
      <c r="P15" s="317"/>
      <c r="Q15" s="318"/>
      <c r="R15" s="316"/>
      <c r="S15" s="317"/>
      <c r="T15" s="318"/>
    </row>
    <row r="16" spans="1:20" x14ac:dyDescent="0.2">
      <c r="A16" s="209"/>
      <c r="B16" s="312" t="s">
        <v>117</v>
      </c>
      <c r="C16" s="313">
        <f>SUM(C18:C22)</f>
        <v>56399.499746038542</v>
      </c>
      <c r="D16" s="314">
        <v>24521.99999999992</v>
      </c>
      <c r="E16" s="315">
        <f>C16/D16</f>
        <v>2.2999551319647145</v>
      </c>
      <c r="F16" s="313">
        <f>SUM(F18:F22)</f>
        <v>58217.611748871517</v>
      </c>
      <c r="G16" s="313">
        <f>SUM(G18:G22)</f>
        <v>25634.000000000022</v>
      </c>
      <c r="H16" s="315">
        <f>F16/G16</f>
        <v>2.2711091421109257</v>
      </c>
      <c r="I16" s="313">
        <f>SUM(I18:I22)</f>
        <v>59261.732058617192</v>
      </c>
      <c r="J16" s="313">
        <f>SUM(J18:J22)</f>
        <v>24415</v>
      </c>
      <c r="K16" s="315">
        <f t="shared" ref="K16" si="0">I16/J16</f>
        <v>2.427267338055179</v>
      </c>
      <c r="L16" s="313">
        <f>SUM(L18:L22)</f>
        <v>60881</v>
      </c>
      <c r="M16" s="313">
        <f>SUM(M18:M22)</f>
        <v>24131</v>
      </c>
      <c r="N16" s="315">
        <f t="shared" ref="N16" si="1">L16/M16</f>
        <v>2.5229373005677345</v>
      </c>
      <c r="O16" s="313">
        <f>SUM(O18:O22)</f>
        <v>63807.322311635449</v>
      </c>
      <c r="P16" s="313">
        <f>SUM(P18:P22)</f>
        <v>27053.319999999774</v>
      </c>
      <c r="Q16" s="315">
        <f t="shared" ref="Q16" si="2">O16/P16</f>
        <v>2.3585764080577163</v>
      </c>
      <c r="R16" s="313">
        <f>SUM(R18:R22)</f>
        <v>67676.078457064839</v>
      </c>
      <c r="S16" s="313">
        <f>SUM(S18:S22)</f>
        <v>27667</v>
      </c>
      <c r="T16" s="315">
        <f t="shared" ref="T16" si="3">R16/S16</f>
        <v>2.4460938467150339</v>
      </c>
    </row>
    <row r="17" spans="1:20" x14ac:dyDescent="0.2">
      <c r="A17" s="209"/>
      <c r="B17" s="310"/>
      <c r="C17" s="316"/>
      <c r="D17" s="317"/>
      <c r="E17" s="315"/>
      <c r="F17" s="316"/>
      <c r="G17" s="317"/>
      <c r="H17" s="315"/>
      <c r="I17" s="316"/>
      <c r="J17" s="317"/>
      <c r="K17" s="315"/>
      <c r="L17" s="316"/>
      <c r="M17" s="317"/>
      <c r="N17" s="315"/>
      <c r="O17" s="316"/>
      <c r="P17" s="317"/>
      <c r="Q17" s="315"/>
      <c r="R17" s="316"/>
      <c r="S17" s="317"/>
      <c r="T17" s="315"/>
    </row>
    <row r="18" spans="1:20" x14ac:dyDescent="0.2">
      <c r="A18" s="209"/>
      <c r="B18" s="310" t="s">
        <v>6</v>
      </c>
      <c r="C18" s="319">
        <v>30122.654850723746</v>
      </c>
      <c r="D18" s="320">
        <v>13846.999999999891</v>
      </c>
      <c r="E18" s="321">
        <f t="shared" ref="E18:E22" si="4">C18/D18</f>
        <v>2.1753921319220035</v>
      </c>
      <c r="F18" s="319">
        <v>31303.032163855874</v>
      </c>
      <c r="G18" s="320">
        <v>14494.000000000016</v>
      </c>
      <c r="H18" s="321">
        <f t="shared" ref="H18:H22" si="5">F18/G18</f>
        <v>2.1597234830865073</v>
      </c>
      <c r="I18" s="319">
        <v>31934.847563430274</v>
      </c>
      <c r="J18" s="320">
        <v>13591</v>
      </c>
      <c r="K18" s="321">
        <f t="shared" ref="K18:K22" si="6">I18/J18</f>
        <v>2.3497055083091953</v>
      </c>
      <c r="L18" s="319">
        <v>32808</v>
      </c>
      <c r="M18" s="320">
        <v>13497</v>
      </c>
      <c r="N18" s="321">
        <f t="shared" ref="N18:N22" si="7">L18/M18</f>
        <v>2.4307623916425873</v>
      </c>
      <c r="O18" s="319">
        <v>34878.252092932336</v>
      </c>
      <c r="P18" s="320">
        <v>14534.399999999767</v>
      </c>
      <c r="Q18" s="321">
        <f t="shared" ref="Q18:Q22" si="8">O18/P18</f>
        <v>2.3997036061297954</v>
      </c>
      <c r="R18" s="319">
        <v>36547.432334152523</v>
      </c>
      <c r="S18" s="320">
        <v>16136</v>
      </c>
      <c r="T18" s="321">
        <f t="shared" ref="T18:T22" si="9">R18/S18</f>
        <v>2.2649623409861506</v>
      </c>
    </row>
    <row r="19" spans="1:20" x14ac:dyDescent="0.2">
      <c r="A19" s="209"/>
      <c r="B19" s="310" t="s">
        <v>7</v>
      </c>
      <c r="C19" s="319">
        <v>11281.766575653817</v>
      </c>
      <c r="D19" s="320">
        <v>5047.0000000000136</v>
      </c>
      <c r="E19" s="321">
        <f t="shared" si="4"/>
        <v>2.2353411087088939</v>
      </c>
      <c r="F19" s="319">
        <v>11911.061907532372</v>
      </c>
      <c r="G19" s="320">
        <v>5348.0000000000146</v>
      </c>
      <c r="H19" s="321">
        <f t="shared" si="5"/>
        <v>2.227199309561021</v>
      </c>
      <c r="I19" s="319">
        <v>11686.360697016511</v>
      </c>
      <c r="J19" s="320">
        <v>4986</v>
      </c>
      <c r="K19" s="321">
        <f t="shared" si="6"/>
        <v>2.3438348770590678</v>
      </c>
      <c r="L19" s="319">
        <v>12329</v>
      </c>
      <c r="M19" s="320">
        <v>4913</v>
      </c>
      <c r="N19" s="321">
        <f t="shared" si="7"/>
        <v>2.5094646855281906</v>
      </c>
      <c r="O19" s="319">
        <v>12623.748036861458</v>
      </c>
      <c r="P19" s="320">
        <v>6012.160000000018</v>
      </c>
      <c r="Q19" s="321">
        <f t="shared" si="8"/>
        <v>2.0997026088562878</v>
      </c>
      <c r="R19" s="319">
        <v>14182.792880650992</v>
      </c>
      <c r="S19" s="320">
        <v>5531</v>
      </c>
      <c r="T19" s="321">
        <f t="shared" si="9"/>
        <v>2.5642366444858058</v>
      </c>
    </row>
    <row r="20" spans="1:20" x14ac:dyDescent="0.2">
      <c r="A20" s="209"/>
      <c r="B20" s="310" t="s">
        <v>8</v>
      </c>
      <c r="C20" s="319">
        <v>11919.11527439223</v>
      </c>
      <c r="D20" s="320">
        <v>4428.0000000000136</v>
      </c>
      <c r="E20" s="321">
        <f t="shared" si="4"/>
        <v>2.691760450404741</v>
      </c>
      <c r="F20" s="319">
        <v>12001.244744263347</v>
      </c>
      <c r="G20" s="320">
        <v>4551.9999999999927</v>
      </c>
      <c r="H20" s="321">
        <f t="shared" si="5"/>
        <v>2.6364773164023214</v>
      </c>
      <c r="I20" s="319">
        <v>12668.544293418134</v>
      </c>
      <c r="J20" s="320">
        <v>4485</v>
      </c>
      <c r="K20" s="321">
        <f t="shared" si="6"/>
        <v>2.8246475570608993</v>
      </c>
      <c r="L20" s="319">
        <v>13081</v>
      </c>
      <c r="M20" s="320">
        <v>4466</v>
      </c>
      <c r="N20" s="321">
        <f t="shared" si="7"/>
        <v>2.9290192566054634</v>
      </c>
      <c r="O20" s="319">
        <v>12649.084052609822</v>
      </c>
      <c r="P20" s="320">
        <v>4865.5199999999895</v>
      </c>
      <c r="Q20" s="321">
        <f t="shared" si="8"/>
        <v>2.5997394014637387</v>
      </c>
      <c r="R20" s="319">
        <v>13961.243633895241</v>
      </c>
      <c r="S20" s="320">
        <v>4945</v>
      </c>
      <c r="T20" s="321">
        <f t="shared" si="9"/>
        <v>2.823305082688623</v>
      </c>
    </row>
    <row r="21" spans="1:20" x14ac:dyDescent="0.2">
      <c r="A21" s="52"/>
      <c r="B21" s="310" t="s">
        <v>10</v>
      </c>
      <c r="C21" s="319">
        <v>1844.8953294554519</v>
      </c>
      <c r="D21" s="320">
        <v>618</v>
      </c>
      <c r="E21" s="321">
        <f t="shared" si="4"/>
        <v>2.9852675233906991</v>
      </c>
      <c r="F21" s="319">
        <v>1480.4380148187263</v>
      </c>
      <c r="G21" s="320">
        <v>647.00000000000114</v>
      </c>
      <c r="H21" s="321">
        <f t="shared" si="5"/>
        <v>2.2881576735992639</v>
      </c>
      <c r="I21" s="319">
        <v>1511.4883417500803</v>
      </c>
      <c r="J21" s="320">
        <v>708</v>
      </c>
      <c r="K21" s="321">
        <f t="shared" si="6"/>
        <v>2.1348705391950284</v>
      </c>
      <c r="L21" s="319">
        <v>1407</v>
      </c>
      <c r="M21" s="320">
        <v>644</v>
      </c>
      <c r="N21" s="321">
        <f t="shared" si="7"/>
        <v>2.1847826086956523</v>
      </c>
      <c r="O21" s="319">
        <v>1978.7253336794499</v>
      </c>
      <c r="P21" s="320">
        <v>942.29999999999973</v>
      </c>
      <c r="Q21" s="321">
        <f t="shared" si="8"/>
        <v>2.0998889246306383</v>
      </c>
      <c r="R21" s="319">
        <v>1573.8488026262708</v>
      </c>
      <c r="S21" s="320">
        <v>545</v>
      </c>
      <c r="T21" s="321">
        <f t="shared" si="9"/>
        <v>2.8877959681215977</v>
      </c>
    </row>
    <row r="22" spans="1:20" x14ac:dyDescent="0.2">
      <c r="A22" s="211"/>
      <c r="B22" s="310" t="s">
        <v>9</v>
      </c>
      <c r="C22" s="319">
        <v>1231.0677158132967</v>
      </c>
      <c r="D22" s="320">
        <v>581.99999999999955</v>
      </c>
      <c r="E22" s="321">
        <f t="shared" si="4"/>
        <v>2.1152366251087589</v>
      </c>
      <c r="F22" s="319">
        <v>1521.8349184011959</v>
      </c>
      <c r="G22" s="320">
        <v>592.9999999999992</v>
      </c>
      <c r="H22" s="321">
        <f t="shared" si="5"/>
        <v>2.5663320715028632</v>
      </c>
      <c r="I22" s="319">
        <v>1460.4911630021884</v>
      </c>
      <c r="J22" s="320">
        <v>645</v>
      </c>
      <c r="K22" s="321">
        <f t="shared" si="6"/>
        <v>2.2643273844995169</v>
      </c>
      <c r="L22" s="319">
        <v>1256</v>
      </c>
      <c r="M22" s="320">
        <v>611</v>
      </c>
      <c r="N22" s="321">
        <f t="shared" si="7"/>
        <v>2.0556464811783961</v>
      </c>
      <c r="O22" s="319">
        <v>1677.5127955523812</v>
      </c>
      <c r="P22" s="320">
        <v>698.93999999999983</v>
      </c>
      <c r="Q22" s="321">
        <f t="shared" si="8"/>
        <v>2.4000812595535836</v>
      </c>
      <c r="R22" s="319">
        <v>1410.760805739824</v>
      </c>
      <c r="S22" s="320">
        <v>510</v>
      </c>
      <c r="T22" s="321">
        <f t="shared" si="9"/>
        <v>2.7661976583133803</v>
      </c>
    </row>
    <row r="23" spans="1:20" x14ac:dyDescent="0.2">
      <c r="A23" s="52"/>
      <c r="B23" s="322"/>
      <c r="C23" s="323"/>
      <c r="D23" s="324"/>
      <c r="E23" s="325"/>
      <c r="F23" s="323"/>
      <c r="G23" s="324"/>
      <c r="H23" s="325"/>
      <c r="I23" s="323"/>
      <c r="J23" s="324"/>
      <c r="K23" s="325"/>
      <c r="L23" s="323"/>
      <c r="M23" s="324"/>
      <c r="N23" s="325"/>
      <c r="O23" s="323"/>
      <c r="P23" s="324"/>
      <c r="Q23" s="325"/>
      <c r="R23" s="323"/>
      <c r="S23" s="324"/>
      <c r="T23" s="325"/>
    </row>
    <row r="24" spans="1:20" ht="12.75" customHeight="1" x14ac:dyDescent="0.2">
      <c r="A24" s="52"/>
      <c r="B24" s="326" t="s">
        <v>118</v>
      </c>
      <c r="C24" s="327">
        <f>SUM(C26:C27)</f>
        <v>1838.5002539608988</v>
      </c>
      <c r="D24" s="328">
        <v>1084.0000000000007</v>
      </c>
      <c r="E24" s="329">
        <f>C24/D24</f>
        <v>1.6960334446133742</v>
      </c>
      <c r="F24" s="327">
        <f>SUM(F26:F27)</f>
        <v>2195.6552694379825</v>
      </c>
      <c r="G24" s="327">
        <f>SUM(G26:G27)</f>
        <v>1145.9999999999977</v>
      </c>
      <c r="H24" s="329">
        <f>F24/G24</f>
        <v>1.9159295544834092</v>
      </c>
      <c r="I24" s="327">
        <f>SUM(I26:I27)</f>
        <v>2099.3652408307266</v>
      </c>
      <c r="J24" s="327">
        <f>SUM(J26:J27)</f>
        <v>1145.9999999999995</v>
      </c>
      <c r="K24" s="329">
        <f>I24/J24</f>
        <v>1.8319068419116296</v>
      </c>
      <c r="L24" s="327">
        <v>2533</v>
      </c>
      <c r="M24" s="327">
        <v>1066</v>
      </c>
      <c r="N24" s="329">
        <f>L24/M24</f>
        <v>2.376172607879925</v>
      </c>
      <c r="O24" s="327">
        <v>2005.6776883639413</v>
      </c>
      <c r="P24" s="327">
        <v>872.09999999999991</v>
      </c>
      <c r="Q24" s="329">
        <f>O24/P24</f>
        <v>2.2998253507211803</v>
      </c>
      <c r="R24" s="327">
        <v>2237.9215429350029</v>
      </c>
      <c r="S24" s="327">
        <v>1167</v>
      </c>
      <c r="T24" s="329">
        <f>R24/S24</f>
        <v>1.9176705594987171</v>
      </c>
    </row>
    <row r="25" spans="1:20" x14ac:dyDescent="0.2">
      <c r="A25" s="52"/>
      <c r="B25" s="310"/>
      <c r="C25" s="320"/>
      <c r="D25" s="317"/>
      <c r="E25" s="315"/>
      <c r="F25" s="320"/>
      <c r="G25" s="317"/>
      <c r="H25" s="315"/>
      <c r="I25" s="320"/>
      <c r="J25" s="317"/>
      <c r="K25" s="315"/>
      <c r="L25" s="320"/>
      <c r="M25" s="317"/>
      <c r="N25" s="315"/>
      <c r="O25" s="320"/>
      <c r="P25" s="317"/>
      <c r="Q25" s="315"/>
      <c r="R25" s="1"/>
      <c r="S25" s="1"/>
      <c r="T25" s="1"/>
    </row>
    <row r="26" spans="1:20" hidden="1" x14ac:dyDescent="0.2">
      <c r="B26" s="310" t="s">
        <v>50</v>
      </c>
      <c r="C26" s="320">
        <v>1731.7792600239238</v>
      </c>
      <c r="D26" s="330">
        <v>1029.8000000000006</v>
      </c>
      <c r="E26" s="321">
        <f t="shared" ref="E26:E27" si="10">C26/D26</f>
        <v>1.6816656244163166</v>
      </c>
      <c r="F26" s="320">
        <v>1867.8329419453205</v>
      </c>
      <c r="G26" s="330">
        <v>997.44444444444241</v>
      </c>
      <c r="H26" s="321">
        <f t="shared" ref="H26:H27" si="11">F26/G26</f>
        <v>1.8726185226142273</v>
      </c>
      <c r="I26" s="320">
        <v>1887.3215430764633</v>
      </c>
      <c r="J26" s="330">
        <v>945.44999999999948</v>
      </c>
      <c r="K26" s="321">
        <f t="shared" ref="K26:K27" si="12">I26/J26</f>
        <v>1.9962150754418153</v>
      </c>
      <c r="L26" s="320">
        <v>1887.3215430764633</v>
      </c>
      <c r="M26" s="330">
        <v>945.44999999999948</v>
      </c>
      <c r="N26" s="321">
        <f t="shared" ref="N26:N27" si="13">L26/M26</f>
        <v>1.9962150754418153</v>
      </c>
      <c r="O26" s="320">
        <v>1887.3215430764633</v>
      </c>
      <c r="P26" s="330">
        <v>945.44999999999948</v>
      </c>
      <c r="Q26" s="321">
        <f t="shared" ref="Q26:Q27" si="14">O26/P26</f>
        <v>1.9962150754418153</v>
      </c>
      <c r="R26" s="1"/>
      <c r="S26" s="1"/>
      <c r="T26" s="1"/>
    </row>
    <row r="27" spans="1:20" hidden="1" x14ac:dyDescent="0.2">
      <c r="B27" s="331" t="s">
        <v>51</v>
      </c>
      <c r="C27" s="332">
        <v>106.72099393697489</v>
      </c>
      <c r="D27" s="333">
        <v>54.2</v>
      </c>
      <c r="E27" s="334">
        <f t="shared" si="10"/>
        <v>1.9690220283574702</v>
      </c>
      <c r="F27" s="332">
        <v>327.82232749266183</v>
      </c>
      <c r="G27" s="333">
        <v>148.5555555555554</v>
      </c>
      <c r="H27" s="334">
        <f t="shared" si="11"/>
        <v>2.2067321970336273</v>
      </c>
      <c r="I27" s="332">
        <v>212.04369775426352</v>
      </c>
      <c r="J27" s="333">
        <v>200.55</v>
      </c>
      <c r="K27" s="334">
        <f t="shared" si="12"/>
        <v>1.0573108838407554</v>
      </c>
      <c r="L27" s="332">
        <v>212.04369775426352</v>
      </c>
      <c r="M27" s="333">
        <v>200.55</v>
      </c>
      <c r="N27" s="334">
        <f t="shared" si="13"/>
        <v>1.0573108838407554</v>
      </c>
      <c r="O27" s="332">
        <v>212.04369775426352</v>
      </c>
      <c r="P27" s="333">
        <v>200.55</v>
      </c>
      <c r="Q27" s="334">
        <f t="shared" si="14"/>
        <v>1.0573108838407554</v>
      </c>
      <c r="R27" s="1"/>
      <c r="S27" s="1"/>
      <c r="T27" s="1"/>
    </row>
    <row r="28" spans="1:20" x14ac:dyDescent="0.2"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</row>
    <row r="29" spans="1:20" x14ac:dyDescent="0.2">
      <c r="B29" s="288" t="s">
        <v>137</v>
      </c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</row>
    <row r="30" spans="1:20" x14ac:dyDescent="0.2"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</row>
    <row r="31" spans="1:20" x14ac:dyDescent="0.2">
      <c r="B31" s="322" t="s">
        <v>134</v>
      </c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</row>
    <row r="32" spans="1:20" ht="15" x14ac:dyDescent="0.25">
      <c r="B32" s="1"/>
      <c r="C32" s="1"/>
      <c r="D32" s="1"/>
      <c r="E32" s="1"/>
      <c r="F32" s="1"/>
      <c r="G32" s="13"/>
      <c r="H32" s="13"/>
      <c r="I32" s="1"/>
      <c r="J32" s="13"/>
      <c r="K32" s="13"/>
      <c r="L32" s="13"/>
    </row>
    <row r="33" spans="2:30" ht="15" x14ac:dyDescent="0.25"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Q33" s="231"/>
      <c r="R33" s="42"/>
      <c r="S33" s="232"/>
      <c r="T33" s="232"/>
      <c r="U33" s="232"/>
      <c r="V33" s="232"/>
      <c r="W33" s="42"/>
      <c r="X33" s="42"/>
      <c r="Y33" s="42"/>
      <c r="Z33" s="42"/>
      <c r="AA33" s="42"/>
      <c r="AB33" s="42"/>
      <c r="AC33" s="42"/>
      <c r="AD33" s="42"/>
    </row>
    <row r="34" spans="2:30" ht="15" x14ac:dyDescent="0.25"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Q34" s="233"/>
      <c r="R34" s="232"/>
      <c r="S34" s="224"/>
      <c r="T34" s="224"/>
      <c r="U34" s="224"/>
      <c r="V34" s="232"/>
      <c r="W34" s="42"/>
      <c r="X34" s="42"/>
      <c r="Y34" s="42"/>
      <c r="Z34" s="42"/>
      <c r="AA34" s="42"/>
      <c r="AB34" s="42"/>
      <c r="AC34" s="42"/>
      <c r="AD34" s="42"/>
    </row>
    <row r="35" spans="2:30" ht="15" x14ac:dyDescent="0.25">
      <c r="B35" s="1"/>
      <c r="C35" s="1"/>
      <c r="D35" s="1"/>
      <c r="E35" s="1"/>
      <c r="F35" s="1"/>
      <c r="G35" s="1"/>
      <c r="H35" s="335"/>
      <c r="I35" s="335"/>
      <c r="J35" s="336"/>
      <c r="K35" s="1"/>
      <c r="L35" s="1"/>
      <c r="Q35" s="241">
        <v>2011</v>
      </c>
      <c r="R35" s="224"/>
      <c r="S35" s="224"/>
      <c r="T35" s="224"/>
      <c r="U35" s="224"/>
      <c r="V35" s="232"/>
      <c r="W35" s="42"/>
      <c r="X35" s="42"/>
      <c r="Y35" s="42"/>
      <c r="Z35" s="42"/>
      <c r="AA35" s="42"/>
      <c r="AB35" s="42"/>
      <c r="AC35" s="42"/>
      <c r="AD35" s="42"/>
    </row>
    <row r="36" spans="2:30" ht="13.5" customHeight="1" x14ac:dyDescent="0.2">
      <c r="B36" s="1"/>
      <c r="C36" s="1"/>
      <c r="D36" s="1"/>
      <c r="E36" s="1"/>
      <c r="F36" s="5"/>
      <c r="G36" s="337"/>
      <c r="H36" s="335"/>
      <c r="I36" s="335"/>
      <c r="J36" s="336"/>
      <c r="K36" s="338"/>
      <c r="L36" s="338"/>
      <c r="M36" s="243"/>
      <c r="N36" s="243"/>
      <c r="Q36" s="233" t="str">
        <f>B22</f>
        <v>East End</v>
      </c>
      <c r="R36" s="228">
        <v>14533</v>
      </c>
      <c r="S36" s="225"/>
      <c r="T36" s="226"/>
      <c r="U36" s="227"/>
      <c r="V36" s="233"/>
      <c r="W36" s="231"/>
      <c r="X36" s="231"/>
      <c r="Y36" s="231"/>
      <c r="Z36" s="231"/>
      <c r="AA36" s="231"/>
    </row>
    <row r="37" spans="2:30" x14ac:dyDescent="0.2">
      <c r="B37" s="1"/>
      <c r="C37" s="1"/>
      <c r="D37" s="1"/>
      <c r="E37" s="1"/>
      <c r="F37" s="5"/>
      <c r="G37" s="335"/>
      <c r="H37" s="335"/>
      <c r="I37" s="335"/>
      <c r="J37" s="336"/>
      <c r="K37" s="338"/>
      <c r="L37" s="338"/>
      <c r="M37" s="243"/>
      <c r="N37" s="243"/>
      <c r="Q37" s="233">
        <f>B23</f>
        <v>0</v>
      </c>
      <c r="R37" s="228">
        <v>6011</v>
      </c>
      <c r="S37" s="225"/>
      <c r="T37" s="226"/>
      <c r="U37" s="227"/>
      <c r="V37" s="233"/>
      <c r="W37" s="231"/>
      <c r="X37" s="231"/>
      <c r="Y37" s="231"/>
      <c r="Z37" s="231"/>
      <c r="AA37" s="231"/>
    </row>
    <row r="38" spans="2:30" ht="13.5" customHeight="1" x14ac:dyDescent="0.2">
      <c r="B38" s="1"/>
      <c r="C38" s="1"/>
      <c r="D38" s="1"/>
      <c r="E38" s="1"/>
      <c r="F38" s="5"/>
      <c r="G38" s="339"/>
      <c r="H38" s="339"/>
      <c r="I38" s="340"/>
      <c r="J38" s="341"/>
      <c r="K38" s="338"/>
      <c r="L38" s="338"/>
      <c r="M38" s="243"/>
      <c r="N38" s="243"/>
      <c r="Q38" s="233" t="str">
        <f>B24</f>
        <v xml:space="preserve">Sister Islands </v>
      </c>
      <c r="R38" s="228">
        <v>4865</v>
      </c>
      <c r="S38" s="225"/>
      <c r="T38" s="226"/>
      <c r="U38" s="227"/>
      <c r="V38" s="233"/>
      <c r="W38" s="231"/>
      <c r="X38" s="231"/>
      <c r="Y38" s="231"/>
      <c r="Z38" s="231"/>
      <c r="AA38" s="231"/>
    </row>
    <row r="39" spans="2:30" x14ac:dyDescent="0.2">
      <c r="B39" s="1"/>
      <c r="C39" s="1"/>
      <c r="D39" s="1"/>
      <c r="E39" s="1"/>
      <c r="F39" s="5"/>
      <c r="G39" s="339"/>
      <c r="H39" s="339"/>
      <c r="I39" s="340"/>
      <c r="J39" s="341"/>
      <c r="K39" s="338"/>
      <c r="L39" s="338"/>
      <c r="M39" s="243"/>
      <c r="N39" s="243"/>
      <c r="Q39" s="233">
        <f>B25</f>
        <v>0</v>
      </c>
      <c r="R39" s="228">
        <v>942</v>
      </c>
      <c r="S39" s="225"/>
      <c r="T39" s="226"/>
      <c r="U39" s="227"/>
      <c r="V39" s="233"/>
      <c r="W39" s="231"/>
      <c r="X39" s="231"/>
      <c r="Y39" s="231"/>
      <c r="Z39" s="231"/>
      <c r="AA39" s="231"/>
    </row>
    <row r="40" spans="2:30" x14ac:dyDescent="0.2">
      <c r="B40" s="1"/>
      <c r="C40" s="1"/>
      <c r="D40" s="1"/>
      <c r="E40" s="1"/>
      <c r="F40" s="5"/>
      <c r="G40" s="339"/>
      <c r="H40" s="339"/>
      <c r="I40" s="340"/>
      <c r="J40" s="341"/>
      <c r="K40" s="338"/>
      <c r="L40" s="338"/>
      <c r="M40" s="243"/>
      <c r="N40" s="243"/>
      <c r="Q40" s="233" t="str">
        <f>B26</f>
        <v>Cayman Brac</v>
      </c>
      <c r="R40" s="228">
        <v>699</v>
      </c>
      <c r="S40" s="225"/>
      <c r="T40" s="226"/>
      <c r="U40" s="227"/>
      <c r="V40" s="233"/>
      <c r="W40" s="231"/>
      <c r="X40" s="231"/>
      <c r="Y40" s="231"/>
      <c r="Z40" s="231"/>
      <c r="AA40" s="231"/>
    </row>
    <row r="41" spans="2:30" x14ac:dyDescent="0.2">
      <c r="B41" s="1"/>
      <c r="C41" s="1"/>
      <c r="D41" s="1"/>
      <c r="E41" s="1"/>
      <c r="F41" s="5"/>
      <c r="G41" s="339"/>
      <c r="H41" s="339"/>
      <c r="I41" s="340"/>
      <c r="J41" s="341"/>
      <c r="K41" s="338"/>
      <c r="L41" s="338"/>
      <c r="M41" s="243"/>
      <c r="N41" s="243"/>
      <c r="Q41" s="233">
        <f>B28</f>
        <v>0</v>
      </c>
      <c r="R41" s="229">
        <v>872</v>
      </c>
      <c r="S41" s="225"/>
      <c r="T41" s="225"/>
      <c r="U41" s="227"/>
      <c r="V41" s="233"/>
      <c r="W41" s="231"/>
      <c r="X41" s="231"/>
      <c r="Y41" s="231"/>
      <c r="Z41" s="231"/>
      <c r="AA41" s="231"/>
    </row>
    <row r="42" spans="2:30" x14ac:dyDescent="0.2">
      <c r="B42" s="1"/>
      <c r="C42" s="1"/>
      <c r="D42" s="1"/>
      <c r="E42" s="1"/>
      <c r="F42" s="5"/>
      <c r="G42" s="339"/>
      <c r="H42" s="339"/>
      <c r="I42" s="340"/>
      <c r="J42" s="341"/>
      <c r="K42" s="338"/>
      <c r="L42" s="338"/>
      <c r="M42" s="243"/>
      <c r="N42" s="243"/>
      <c r="Q42" s="233"/>
      <c r="R42" s="230">
        <f>SUM(R44:R45)</f>
        <v>0</v>
      </c>
      <c r="S42" s="225"/>
      <c r="T42" s="225"/>
      <c r="U42" s="225"/>
      <c r="V42" s="233"/>
      <c r="W42" s="231"/>
      <c r="X42" s="231"/>
      <c r="Y42" s="231"/>
      <c r="Z42" s="231"/>
      <c r="AA42" s="231"/>
    </row>
    <row r="43" spans="2:30" x14ac:dyDescent="0.2">
      <c r="B43" s="1"/>
      <c r="C43" s="1"/>
      <c r="D43" s="1"/>
      <c r="E43" s="1"/>
      <c r="F43" s="5"/>
      <c r="G43" s="339"/>
      <c r="H43" s="339"/>
      <c r="I43" s="340"/>
      <c r="J43" s="341"/>
      <c r="K43" s="338"/>
      <c r="L43" s="338"/>
      <c r="M43" s="243"/>
      <c r="N43" s="243"/>
      <c r="Q43" s="231"/>
      <c r="R43" s="225"/>
      <c r="S43" s="225"/>
      <c r="T43" s="225"/>
      <c r="U43" s="225"/>
      <c r="V43" s="233"/>
      <c r="W43" s="231"/>
      <c r="X43" s="231"/>
      <c r="Y43" s="231"/>
      <c r="Z43" s="231"/>
      <c r="AA43" s="231"/>
    </row>
    <row r="44" spans="2:30" x14ac:dyDescent="0.2">
      <c r="B44" s="1"/>
      <c r="C44" s="1"/>
      <c r="D44" s="1"/>
      <c r="E44" s="1"/>
      <c r="F44" s="5"/>
      <c r="G44" s="339"/>
      <c r="H44" s="339"/>
      <c r="I44" s="340"/>
      <c r="J44" s="341"/>
      <c r="K44" s="338"/>
      <c r="L44" s="338"/>
      <c r="M44" s="243"/>
      <c r="N44" s="243"/>
      <c r="R44" s="225"/>
      <c r="S44" s="233"/>
      <c r="T44" s="233"/>
      <c r="U44" s="233"/>
      <c r="V44" s="233"/>
    </row>
    <row r="45" spans="2:30" ht="13.5" customHeight="1" x14ac:dyDescent="0.2">
      <c r="B45" s="1"/>
      <c r="C45" s="1"/>
      <c r="D45" s="1"/>
      <c r="E45" s="1"/>
      <c r="F45" s="5"/>
      <c r="G45" s="339"/>
      <c r="H45" s="340"/>
      <c r="I45" s="341"/>
      <c r="J45" s="342"/>
      <c r="K45" s="338"/>
      <c r="L45" s="338"/>
      <c r="M45" s="243"/>
      <c r="N45" s="243"/>
      <c r="O45" s="244"/>
      <c r="P45" s="244"/>
      <c r="S45" s="233"/>
      <c r="T45" s="233"/>
      <c r="U45" s="233"/>
      <c r="V45" s="233"/>
    </row>
    <row r="46" spans="2:30" ht="13.5" customHeight="1" x14ac:dyDescent="0.2">
      <c r="B46" s="1"/>
      <c r="C46" s="1"/>
      <c r="D46" s="1"/>
      <c r="E46" s="1"/>
      <c r="F46" s="5"/>
      <c r="G46" s="339"/>
      <c r="H46" s="339"/>
      <c r="I46" s="339"/>
      <c r="J46" s="339"/>
      <c r="K46" s="338"/>
      <c r="L46" s="338"/>
      <c r="M46" s="243"/>
      <c r="N46" s="243"/>
    </row>
    <row r="47" spans="2:30" x14ac:dyDescent="0.2"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</row>
    <row r="48" spans="2:30" x14ac:dyDescent="0.2"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</row>
    <row r="49" spans="2:12" x14ac:dyDescent="0.2"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</row>
    <row r="50" spans="2:12" x14ac:dyDescent="0.2"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</row>
    <row r="51" spans="2:12" x14ac:dyDescent="0.2"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</row>
    <row r="52" spans="2:12" x14ac:dyDescent="0.2"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</row>
    <row r="53" spans="2:12" x14ac:dyDescent="0.2"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</row>
    <row r="54" spans="2:12" ht="12.75" customHeight="1" x14ac:dyDescent="0.2">
      <c r="B54" s="387" t="s">
        <v>125</v>
      </c>
      <c r="C54" s="387"/>
      <c r="D54" s="387"/>
      <c r="E54" s="387"/>
      <c r="F54" s="387"/>
      <c r="G54" s="387"/>
      <c r="H54" s="387"/>
      <c r="I54" s="1"/>
      <c r="J54" s="1"/>
      <c r="K54" s="1"/>
      <c r="L54" s="1"/>
    </row>
    <row r="55" spans="2:12" x14ac:dyDescent="0.2">
      <c r="B55" s="387"/>
      <c r="C55" s="387"/>
      <c r="D55" s="387"/>
      <c r="E55" s="387"/>
      <c r="F55" s="387"/>
      <c r="G55" s="387"/>
      <c r="H55" s="387"/>
      <c r="I55" s="1"/>
      <c r="J55" s="1"/>
      <c r="K55" s="1"/>
      <c r="L55" s="1"/>
    </row>
    <row r="57" spans="2:12" ht="12" customHeight="1" x14ac:dyDescent="0.2">
      <c r="B57" s="240"/>
      <c r="C57" s="240"/>
      <c r="D57" s="240"/>
    </row>
  </sheetData>
  <mergeCells count="9">
    <mergeCell ref="R11:T11"/>
    <mergeCell ref="B54:H55"/>
    <mergeCell ref="C9:M9"/>
    <mergeCell ref="F11:H11"/>
    <mergeCell ref="C11:E11"/>
    <mergeCell ref="O11:Q11"/>
    <mergeCell ref="B11:B12"/>
    <mergeCell ref="L11:N11"/>
    <mergeCell ref="I11:K11"/>
  </mergeCells>
  <pageMargins left="0.7" right="0.7" top="0.75" bottom="0.75" header="0.3" footer="0.3"/>
  <pageSetup scale="42" orientation="portrait" r:id="rId1"/>
  <ignoredErrors>
    <ignoredError sqref="H14 H16 H24 K14:K16 N14:N16 Q14:Q16" formula="1"/>
  </ignoredErrors>
  <drawing r:id="rId2"/>
  <legacyDrawing r:id="rId3"/>
  <oleObjects>
    <mc:AlternateContent xmlns:mc="http://schemas.openxmlformats.org/markup-compatibility/2006">
      <mc:Choice Requires="x14">
        <oleObject progId="MSPhotoEd.3" shapeId="72705" r:id="rId4">
          <objectPr defaultSize="0" autoPict="0" r:id="rId5">
            <anchor moveWithCells="1" sizeWithCells="1">
              <from>
                <xdr:col>0</xdr:col>
                <xdr:colOff>0</xdr:colOff>
                <xdr:row>0</xdr:row>
                <xdr:rowOff>19050</xdr:rowOff>
              </from>
              <to>
                <xdr:col>1</xdr:col>
                <xdr:colOff>381000</xdr:colOff>
                <xdr:row>2</xdr:row>
                <xdr:rowOff>66675</xdr:rowOff>
              </to>
            </anchor>
          </objectPr>
        </oleObject>
      </mc:Choice>
      <mc:Fallback>
        <oleObject progId="MSPhotoEd.3" shapeId="72705" r:id="rId4"/>
      </mc:Fallback>
    </mc:AlternateContent>
  </oleObjects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2:AD50"/>
  <sheetViews>
    <sheetView topLeftCell="A19" zoomScaleNormal="100" zoomScaleSheetLayoutView="90" workbookViewId="0">
      <selection activeCell="AA27" sqref="AA27"/>
    </sheetView>
  </sheetViews>
  <sheetFormatPr defaultRowHeight="12.75" x14ac:dyDescent="0.2"/>
  <cols>
    <col min="1" max="1" width="9.140625" style="44"/>
    <col min="2" max="2" width="15.85546875" style="44" customWidth="1"/>
    <col min="3" max="3" width="10.140625" style="44" hidden="1" customWidth="1"/>
    <col min="4" max="4" width="8.42578125" style="44" hidden="1" customWidth="1"/>
    <col min="5" max="5" width="9.140625" style="44" hidden="1" customWidth="1"/>
    <col min="6" max="6" width="10.28515625" style="44" hidden="1" customWidth="1"/>
    <col min="7" max="7" width="0" style="44" hidden="1" customWidth="1"/>
    <col min="8" max="8" width="12.42578125" style="44" hidden="1" customWidth="1"/>
    <col min="9" max="9" width="10.85546875" style="44" hidden="1" customWidth="1"/>
    <col min="10" max="15" width="10.85546875" style="44" customWidth="1"/>
    <col min="16" max="258" width="9.140625" style="44"/>
    <col min="259" max="259" width="15.85546875" style="44" customWidth="1"/>
    <col min="260" max="260" width="8" style="44" customWidth="1"/>
    <col min="261" max="261" width="7.85546875" style="44" customWidth="1"/>
    <col min="262" max="262" width="8" style="44" customWidth="1"/>
    <col min="263" max="267" width="8.140625" style="44" customWidth="1"/>
    <col min="268" max="268" width="8.28515625" style="44" customWidth="1"/>
    <col min="269" max="269" width="1.5703125" style="44" customWidth="1"/>
    <col min="270" max="270" width="0" style="44" hidden="1" customWidth="1"/>
    <col min="271" max="514" width="9.140625" style="44"/>
    <col min="515" max="515" width="15.85546875" style="44" customWidth="1"/>
    <col min="516" max="516" width="8" style="44" customWidth="1"/>
    <col min="517" max="517" width="7.85546875" style="44" customWidth="1"/>
    <col min="518" max="518" width="8" style="44" customWidth="1"/>
    <col min="519" max="523" width="8.140625" style="44" customWidth="1"/>
    <col min="524" max="524" width="8.28515625" style="44" customWidth="1"/>
    <col min="525" max="525" width="1.5703125" style="44" customWidth="1"/>
    <col min="526" max="526" width="0" style="44" hidden="1" customWidth="1"/>
    <col min="527" max="770" width="9.140625" style="44"/>
    <col min="771" max="771" width="15.85546875" style="44" customWidth="1"/>
    <col min="772" max="772" width="8" style="44" customWidth="1"/>
    <col min="773" max="773" width="7.85546875" style="44" customWidth="1"/>
    <col min="774" max="774" width="8" style="44" customWidth="1"/>
    <col min="775" max="779" width="8.140625" style="44" customWidth="1"/>
    <col min="780" max="780" width="8.28515625" style="44" customWidth="1"/>
    <col min="781" max="781" width="1.5703125" style="44" customWidth="1"/>
    <col min="782" max="782" width="0" style="44" hidden="1" customWidth="1"/>
    <col min="783" max="1026" width="9.140625" style="44"/>
    <col min="1027" max="1027" width="15.85546875" style="44" customWidth="1"/>
    <col min="1028" max="1028" width="8" style="44" customWidth="1"/>
    <col min="1029" max="1029" width="7.85546875" style="44" customWidth="1"/>
    <col min="1030" max="1030" width="8" style="44" customWidth="1"/>
    <col min="1031" max="1035" width="8.140625" style="44" customWidth="1"/>
    <col min="1036" max="1036" width="8.28515625" style="44" customWidth="1"/>
    <col min="1037" max="1037" width="1.5703125" style="44" customWidth="1"/>
    <col min="1038" max="1038" width="0" style="44" hidden="1" customWidth="1"/>
    <col min="1039" max="1282" width="9.140625" style="44"/>
    <col min="1283" max="1283" width="15.85546875" style="44" customWidth="1"/>
    <col min="1284" max="1284" width="8" style="44" customWidth="1"/>
    <col min="1285" max="1285" width="7.85546875" style="44" customWidth="1"/>
    <col min="1286" max="1286" width="8" style="44" customWidth="1"/>
    <col min="1287" max="1291" width="8.140625" style="44" customWidth="1"/>
    <col min="1292" max="1292" width="8.28515625" style="44" customWidth="1"/>
    <col min="1293" max="1293" width="1.5703125" style="44" customWidth="1"/>
    <col min="1294" max="1294" width="0" style="44" hidden="1" customWidth="1"/>
    <col min="1295" max="1538" width="9.140625" style="44"/>
    <col min="1539" max="1539" width="15.85546875" style="44" customWidth="1"/>
    <col min="1540" max="1540" width="8" style="44" customWidth="1"/>
    <col min="1541" max="1541" width="7.85546875" style="44" customWidth="1"/>
    <col min="1542" max="1542" width="8" style="44" customWidth="1"/>
    <col min="1543" max="1547" width="8.140625" style="44" customWidth="1"/>
    <col min="1548" max="1548" width="8.28515625" style="44" customWidth="1"/>
    <col min="1549" max="1549" width="1.5703125" style="44" customWidth="1"/>
    <col min="1550" max="1550" width="0" style="44" hidden="1" customWidth="1"/>
    <col min="1551" max="1794" width="9.140625" style="44"/>
    <col min="1795" max="1795" width="15.85546875" style="44" customWidth="1"/>
    <col min="1796" max="1796" width="8" style="44" customWidth="1"/>
    <col min="1797" max="1797" width="7.85546875" style="44" customWidth="1"/>
    <col min="1798" max="1798" width="8" style="44" customWidth="1"/>
    <col min="1799" max="1803" width="8.140625" style="44" customWidth="1"/>
    <col min="1804" max="1804" width="8.28515625" style="44" customWidth="1"/>
    <col min="1805" max="1805" width="1.5703125" style="44" customWidth="1"/>
    <col min="1806" max="1806" width="0" style="44" hidden="1" customWidth="1"/>
    <col min="1807" max="2050" width="9.140625" style="44"/>
    <col min="2051" max="2051" width="15.85546875" style="44" customWidth="1"/>
    <col min="2052" max="2052" width="8" style="44" customWidth="1"/>
    <col min="2053" max="2053" width="7.85546875" style="44" customWidth="1"/>
    <col min="2054" max="2054" width="8" style="44" customWidth="1"/>
    <col min="2055" max="2059" width="8.140625" style="44" customWidth="1"/>
    <col min="2060" max="2060" width="8.28515625" style="44" customWidth="1"/>
    <col min="2061" max="2061" width="1.5703125" style="44" customWidth="1"/>
    <col min="2062" max="2062" width="0" style="44" hidden="1" customWidth="1"/>
    <col min="2063" max="2306" width="9.140625" style="44"/>
    <col min="2307" max="2307" width="15.85546875" style="44" customWidth="1"/>
    <col min="2308" max="2308" width="8" style="44" customWidth="1"/>
    <col min="2309" max="2309" width="7.85546875" style="44" customWidth="1"/>
    <col min="2310" max="2310" width="8" style="44" customWidth="1"/>
    <col min="2311" max="2315" width="8.140625" style="44" customWidth="1"/>
    <col min="2316" max="2316" width="8.28515625" style="44" customWidth="1"/>
    <col min="2317" max="2317" width="1.5703125" style="44" customWidth="1"/>
    <col min="2318" max="2318" width="0" style="44" hidden="1" customWidth="1"/>
    <col min="2319" max="2562" width="9.140625" style="44"/>
    <col min="2563" max="2563" width="15.85546875" style="44" customWidth="1"/>
    <col min="2564" max="2564" width="8" style="44" customWidth="1"/>
    <col min="2565" max="2565" width="7.85546875" style="44" customWidth="1"/>
    <col min="2566" max="2566" width="8" style="44" customWidth="1"/>
    <col min="2567" max="2571" width="8.140625" style="44" customWidth="1"/>
    <col min="2572" max="2572" width="8.28515625" style="44" customWidth="1"/>
    <col min="2573" max="2573" width="1.5703125" style="44" customWidth="1"/>
    <col min="2574" max="2574" width="0" style="44" hidden="1" customWidth="1"/>
    <col min="2575" max="2818" width="9.140625" style="44"/>
    <col min="2819" max="2819" width="15.85546875" style="44" customWidth="1"/>
    <col min="2820" max="2820" width="8" style="44" customWidth="1"/>
    <col min="2821" max="2821" width="7.85546875" style="44" customWidth="1"/>
    <col min="2822" max="2822" width="8" style="44" customWidth="1"/>
    <col min="2823" max="2827" width="8.140625" style="44" customWidth="1"/>
    <col min="2828" max="2828" width="8.28515625" style="44" customWidth="1"/>
    <col min="2829" max="2829" width="1.5703125" style="44" customWidth="1"/>
    <col min="2830" max="2830" width="0" style="44" hidden="1" customWidth="1"/>
    <col min="2831" max="3074" width="9.140625" style="44"/>
    <col min="3075" max="3075" width="15.85546875" style="44" customWidth="1"/>
    <col min="3076" max="3076" width="8" style="44" customWidth="1"/>
    <col min="3077" max="3077" width="7.85546875" style="44" customWidth="1"/>
    <col min="3078" max="3078" width="8" style="44" customWidth="1"/>
    <col min="3079" max="3083" width="8.140625" style="44" customWidth="1"/>
    <col min="3084" max="3084" width="8.28515625" style="44" customWidth="1"/>
    <col min="3085" max="3085" width="1.5703125" style="44" customWidth="1"/>
    <col min="3086" max="3086" width="0" style="44" hidden="1" customWidth="1"/>
    <col min="3087" max="3330" width="9.140625" style="44"/>
    <col min="3331" max="3331" width="15.85546875" style="44" customWidth="1"/>
    <col min="3332" max="3332" width="8" style="44" customWidth="1"/>
    <col min="3333" max="3333" width="7.85546875" style="44" customWidth="1"/>
    <col min="3334" max="3334" width="8" style="44" customWidth="1"/>
    <col min="3335" max="3339" width="8.140625" style="44" customWidth="1"/>
    <col min="3340" max="3340" width="8.28515625" style="44" customWidth="1"/>
    <col min="3341" max="3341" width="1.5703125" style="44" customWidth="1"/>
    <col min="3342" max="3342" width="0" style="44" hidden="1" customWidth="1"/>
    <col min="3343" max="3586" width="9.140625" style="44"/>
    <col min="3587" max="3587" width="15.85546875" style="44" customWidth="1"/>
    <col min="3588" max="3588" width="8" style="44" customWidth="1"/>
    <col min="3589" max="3589" width="7.85546875" style="44" customWidth="1"/>
    <col min="3590" max="3590" width="8" style="44" customWidth="1"/>
    <col min="3591" max="3595" width="8.140625" style="44" customWidth="1"/>
    <col min="3596" max="3596" width="8.28515625" style="44" customWidth="1"/>
    <col min="3597" max="3597" width="1.5703125" style="44" customWidth="1"/>
    <col min="3598" max="3598" width="0" style="44" hidden="1" customWidth="1"/>
    <col min="3599" max="3842" width="9.140625" style="44"/>
    <col min="3843" max="3843" width="15.85546875" style="44" customWidth="1"/>
    <col min="3844" max="3844" width="8" style="44" customWidth="1"/>
    <col min="3845" max="3845" width="7.85546875" style="44" customWidth="1"/>
    <col min="3846" max="3846" width="8" style="44" customWidth="1"/>
    <col min="3847" max="3851" width="8.140625" style="44" customWidth="1"/>
    <col min="3852" max="3852" width="8.28515625" style="44" customWidth="1"/>
    <col min="3853" max="3853" width="1.5703125" style="44" customWidth="1"/>
    <col min="3854" max="3854" width="0" style="44" hidden="1" customWidth="1"/>
    <col min="3855" max="4098" width="9.140625" style="44"/>
    <col min="4099" max="4099" width="15.85546875" style="44" customWidth="1"/>
    <col min="4100" max="4100" width="8" style="44" customWidth="1"/>
    <col min="4101" max="4101" width="7.85546875" style="44" customWidth="1"/>
    <col min="4102" max="4102" width="8" style="44" customWidth="1"/>
    <col min="4103" max="4107" width="8.140625" style="44" customWidth="1"/>
    <col min="4108" max="4108" width="8.28515625" style="44" customWidth="1"/>
    <col min="4109" max="4109" width="1.5703125" style="44" customWidth="1"/>
    <col min="4110" max="4110" width="0" style="44" hidden="1" customWidth="1"/>
    <col min="4111" max="4354" width="9.140625" style="44"/>
    <col min="4355" max="4355" width="15.85546875" style="44" customWidth="1"/>
    <col min="4356" max="4356" width="8" style="44" customWidth="1"/>
    <col min="4357" max="4357" width="7.85546875" style="44" customWidth="1"/>
    <col min="4358" max="4358" width="8" style="44" customWidth="1"/>
    <col min="4359" max="4363" width="8.140625" style="44" customWidth="1"/>
    <col min="4364" max="4364" width="8.28515625" style="44" customWidth="1"/>
    <col min="4365" max="4365" width="1.5703125" style="44" customWidth="1"/>
    <col min="4366" max="4366" width="0" style="44" hidden="1" customWidth="1"/>
    <col min="4367" max="4610" width="9.140625" style="44"/>
    <col min="4611" max="4611" width="15.85546875" style="44" customWidth="1"/>
    <col min="4612" max="4612" width="8" style="44" customWidth="1"/>
    <col min="4613" max="4613" width="7.85546875" style="44" customWidth="1"/>
    <col min="4614" max="4614" width="8" style="44" customWidth="1"/>
    <col min="4615" max="4619" width="8.140625" style="44" customWidth="1"/>
    <col min="4620" max="4620" width="8.28515625" style="44" customWidth="1"/>
    <col min="4621" max="4621" width="1.5703125" style="44" customWidth="1"/>
    <col min="4622" max="4622" width="0" style="44" hidden="1" customWidth="1"/>
    <col min="4623" max="4866" width="9.140625" style="44"/>
    <col min="4867" max="4867" width="15.85546875" style="44" customWidth="1"/>
    <col min="4868" max="4868" width="8" style="44" customWidth="1"/>
    <col min="4869" max="4869" width="7.85546875" style="44" customWidth="1"/>
    <col min="4870" max="4870" width="8" style="44" customWidth="1"/>
    <col min="4871" max="4875" width="8.140625" style="44" customWidth="1"/>
    <col min="4876" max="4876" width="8.28515625" style="44" customWidth="1"/>
    <col min="4877" max="4877" width="1.5703125" style="44" customWidth="1"/>
    <col min="4878" max="4878" width="0" style="44" hidden="1" customWidth="1"/>
    <col min="4879" max="5122" width="9.140625" style="44"/>
    <col min="5123" max="5123" width="15.85546875" style="44" customWidth="1"/>
    <col min="5124" max="5124" width="8" style="44" customWidth="1"/>
    <col min="5125" max="5125" width="7.85546875" style="44" customWidth="1"/>
    <col min="5126" max="5126" width="8" style="44" customWidth="1"/>
    <col min="5127" max="5131" width="8.140625" style="44" customWidth="1"/>
    <col min="5132" max="5132" width="8.28515625" style="44" customWidth="1"/>
    <col min="5133" max="5133" width="1.5703125" style="44" customWidth="1"/>
    <col min="5134" max="5134" width="0" style="44" hidden="1" customWidth="1"/>
    <col min="5135" max="5378" width="9.140625" style="44"/>
    <col min="5379" max="5379" width="15.85546875" style="44" customWidth="1"/>
    <col min="5380" max="5380" width="8" style="44" customWidth="1"/>
    <col min="5381" max="5381" width="7.85546875" style="44" customWidth="1"/>
    <col min="5382" max="5382" width="8" style="44" customWidth="1"/>
    <col min="5383" max="5387" width="8.140625" style="44" customWidth="1"/>
    <col min="5388" max="5388" width="8.28515625" style="44" customWidth="1"/>
    <col min="5389" max="5389" width="1.5703125" style="44" customWidth="1"/>
    <col min="5390" max="5390" width="0" style="44" hidden="1" customWidth="1"/>
    <col min="5391" max="5634" width="9.140625" style="44"/>
    <col min="5635" max="5635" width="15.85546875" style="44" customWidth="1"/>
    <col min="5636" max="5636" width="8" style="44" customWidth="1"/>
    <col min="5637" max="5637" width="7.85546875" style="44" customWidth="1"/>
    <col min="5638" max="5638" width="8" style="44" customWidth="1"/>
    <col min="5639" max="5643" width="8.140625" style="44" customWidth="1"/>
    <col min="5644" max="5644" width="8.28515625" style="44" customWidth="1"/>
    <col min="5645" max="5645" width="1.5703125" style="44" customWidth="1"/>
    <col min="5646" max="5646" width="0" style="44" hidden="1" customWidth="1"/>
    <col min="5647" max="5890" width="9.140625" style="44"/>
    <col min="5891" max="5891" width="15.85546875" style="44" customWidth="1"/>
    <col min="5892" max="5892" width="8" style="44" customWidth="1"/>
    <col min="5893" max="5893" width="7.85546875" style="44" customWidth="1"/>
    <col min="5894" max="5894" width="8" style="44" customWidth="1"/>
    <col min="5895" max="5899" width="8.140625" style="44" customWidth="1"/>
    <col min="5900" max="5900" width="8.28515625" style="44" customWidth="1"/>
    <col min="5901" max="5901" width="1.5703125" style="44" customWidth="1"/>
    <col min="5902" max="5902" width="0" style="44" hidden="1" customWidth="1"/>
    <col min="5903" max="6146" width="9.140625" style="44"/>
    <col min="6147" max="6147" width="15.85546875" style="44" customWidth="1"/>
    <col min="6148" max="6148" width="8" style="44" customWidth="1"/>
    <col min="6149" max="6149" width="7.85546875" style="44" customWidth="1"/>
    <col min="6150" max="6150" width="8" style="44" customWidth="1"/>
    <col min="6151" max="6155" width="8.140625" style="44" customWidth="1"/>
    <col min="6156" max="6156" width="8.28515625" style="44" customWidth="1"/>
    <col min="6157" max="6157" width="1.5703125" style="44" customWidth="1"/>
    <col min="6158" max="6158" width="0" style="44" hidden="1" customWidth="1"/>
    <col min="6159" max="6402" width="9.140625" style="44"/>
    <col min="6403" max="6403" width="15.85546875" style="44" customWidth="1"/>
    <col min="6404" max="6404" width="8" style="44" customWidth="1"/>
    <col min="6405" max="6405" width="7.85546875" style="44" customWidth="1"/>
    <col min="6406" max="6406" width="8" style="44" customWidth="1"/>
    <col min="6407" max="6411" width="8.140625" style="44" customWidth="1"/>
    <col min="6412" max="6412" width="8.28515625" style="44" customWidth="1"/>
    <col min="6413" max="6413" width="1.5703125" style="44" customWidth="1"/>
    <col min="6414" max="6414" width="0" style="44" hidden="1" customWidth="1"/>
    <col min="6415" max="6658" width="9.140625" style="44"/>
    <col min="6659" max="6659" width="15.85546875" style="44" customWidth="1"/>
    <col min="6660" max="6660" width="8" style="44" customWidth="1"/>
    <col min="6661" max="6661" width="7.85546875" style="44" customWidth="1"/>
    <col min="6662" max="6662" width="8" style="44" customWidth="1"/>
    <col min="6663" max="6667" width="8.140625" style="44" customWidth="1"/>
    <col min="6668" max="6668" width="8.28515625" style="44" customWidth="1"/>
    <col min="6669" max="6669" width="1.5703125" style="44" customWidth="1"/>
    <col min="6670" max="6670" width="0" style="44" hidden="1" customWidth="1"/>
    <col min="6671" max="6914" width="9.140625" style="44"/>
    <col min="6915" max="6915" width="15.85546875" style="44" customWidth="1"/>
    <col min="6916" max="6916" width="8" style="44" customWidth="1"/>
    <col min="6917" max="6917" width="7.85546875" style="44" customWidth="1"/>
    <col min="6918" max="6918" width="8" style="44" customWidth="1"/>
    <col min="6919" max="6923" width="8.140625" style="44" customWidth="1"/>
    <col min="6924" max="6924" width="8.28515625" style="44" customWidth="1"/>
    <col min="6925" max="6925" width="1.5703125" style="44" customWidth="1"/>
    <col min="6926" max="6926" width="0" style="44" hidden="1" customWidth="1"/>
    <col min="6927" max="7170" width="9.140625" style="44"/>
    <col min="7171" max="7171" width="15.85546875" style="44" customWidth="1"/>
    <col min="7172" max="7172" width="8" style="44" customWidth="1"/>
    <col min="7173" max="7173" width="7.85546875" style="44" customWidth="1"/>
    <col min="7174" max="7174" width="8" style="44" customWidth="1"/>
    <col min="7175" max="7179" width="8.140625" style="44" customWidth="1"/>
    <col min="7180" max="7180" width="8.28515625" style="44" customWidth="1"/>
    <col min="7181" max="7181" width="1.5703125" style="44" customWidth="1"/>
    <col min="7182" max="7182" width="0" style="44" hidden="1" customWidth="1"/>
    <col min="7183" max="7426" width="9.140625" style="44"/>
    <col min="7427" max="7427" width="15.85546875" style="44" customWidth="1"/>
    <col min="7428" max="7428" width="8" style="44" customWidth="1"/>
    <col min="7429" max="7429" width="7.85546875" style="44" customWidth="1"/>
    <col min="7430" max="7430" width="8" style="44" customWidth="1"/>
    <col min="7431" max="7435" width="8.140625" style="44" customWidth="1"/>
    <col min="7436" max="7436" width="8.28515625" style="44" customWidth="1"/>
    <col min="7437" max="7437" width="1.5703125" style="44" customWidth="1"/>
    <col min="7438" max="7438" width="0" style="44" hidden="1" customWidth="1"/>
    <col min="7439" max="7682" width="9.140625" style="44"/>
    <col min="7683" max="7683" width="15.85546875" style="44" customWidth="1"/>
    <col min="7684" max="7684" width="8" style="44" customWidth="1"/>
    <col min="7685" max="7685" width="7.85546875" style="44" customWidth="1"/>
    <col min="7686" max="7686" width="8" style="44" customWidth="1"/>
    <col min="7687" max="7691" width="8.140625" style="44" customWidth="1"/>
    <col min="7692" max="7692" width="8.28515625" style="44" customWidth="1"/>
    <col min="7693" max="7693" width="1.5703125" style="44" customWidth="1"/>
    <col min="7694" max="7694" width="0" style="44" hidden="1" customWidth="1"/>
    <col min="7695" max="7938" width="9.140625" style="44"/>
    <col min="7939" max="7939" width="15.85546875" style="44" customWidth="1"/>
    <col min="7940" max="7940" width="8" style="44" customWidth="1"/>
    <col min="7941" max="7941" width="7.85546875" style="44" customWidth="1"/>
    <col min="7942" max="7942" width="8" style="44" customWidth="1"/>
    <col min="7943" max="7947" width="8.140625" style="44" customWidth="1"/>
    <col min="7948" max="7948" width="8.28515625" style="44" customWidth="1"/>
    <col min="7949" max="7949" width="1.5703125" style="44" customWidth="1"/>
    <col min="7950" max="7950" width="0" style="44" hidden="1" customWidth="1"/>
    <col min="7951" max="8194" width="9.140625" style="44"/>
    <col min="8195" max="8195" width="15.85546875" style="44" customWidth="1"/>
    <col min="8196" max="8196" width="8" style="44" customWidth="1"/>
    <col min="8197" max="8197" width="7.85546875" style="44" customWidth="1"/>
    <col min="8198" max="8198" width="8" style="44" customWidth="1"/>
    <col min="8199" max="8203" width="8.140625" style="44" customWidth="1"/>
    <col min="8204" max="8204" width="8.28515625" style="44" customWidth="1"/>
    <col min="8205" max="8205" width="1.5703125" style="44" customWidth="1"/>
    <col min="8206" max="8206" width="0" style="44" hidden="1" customWidth="1"/>
    <col min="8207" max="8450" width="9.140625" style="44"/>
    <col min="8451" max="8451" width="15.85546875" style="44" customWidth="1"/>
    <col min="8452" max="8452" width="8" style="44" customWidth="1"/>
    <col min="8453" max="8453" width="7.85546875" style="44" customWidth="1"/>
    <col min="8454" max="8454" width="8" style="44" customWidth="1"/>
    <col min="8455" max="8459" width="8.140625" style="44" customWidth="1"/>
    <col min="8460" max="8460" width="8.28515625" style="44" customWidth="1"/>
    <col min="8461" max="8461" width="1.5703125" style="44" customWidth="1"/>
    <col min="8462" max="8462" width="0" style="44" hidden="1" customWidth="1"/>
    <col min="8463" max="8706" width="9.140625" style="44"/>
    <col min="8707" max="8707" width="15.85546875" style="44" customWidth="1"/>
    <col min="8708" max="8708" width="8" style="44" customWidth="1"/>
    <col min="8709" max="8709" width="7.85546875" style="44" customWidth="1"/>
    <col min="8710" max="8710" width="8" style="44" customWidth="1"/>
    <col min="8711" max="8715" width="8.140625" style="44" customWidth="1"/>
    <col min="8716" max="8716" width="8.28515625" style="44" customWidth="1"/>
    <col min="8717" max="8717" width="1.5703125" style="44" customWidth="1"/>
    <col min="8718" max="8718" width="0" style="44" hidden="1" customWidth="1"/>
    <col min="8719" max="8962" width="9.140625" style="44"/>
    <col min="8963" max="8963" width="15.85546875" style="44" customWidth="1"/>
    <col min="8964" max="8964" width="8" style="44" customWidth="1"/>
    <col min="8965" max="8965" width="7.85546875" style="44" customWidth="1"/>
    <col min="8966" max="8966" width="8" style="44" customWidth="1"/>
    <col min="8967" max="8971" width="8.140625" style="44" customWidth="1"/>
    <col min="8972" max="8972" width="8.28515625" style="44" customWidth="1"/>
    <col min="8973" max="8973" width="1.5703125" style="44" customWidth="1"/>
    <col min="8974" max="8974" width="0" style="44" hidden="1" customWidth="1"/>
    <col min="8975" max="9218" width="9.140625" style="44"/>
    <col min="9219" max="9219" width="15.85546875" style="44" customWidth="1"/>
    <col min="9220" max="9220" width="8" style="44" customWidth="1"/>
    <col min="9221" max="9221" width="7.85546875" style="44" customWidth="1"/>
    <col min="9222" max="9222" width="8" style="44" customWidth="1"/>
    <col min="9223" max="9227" width="8.140625" style="44" customWidth="1"/>
    <col min="9228" max="9228" width="8.28515625" style="44" customWidth="1"/>
    <col min="9229" max="9229" width="1.5703125" style="44" customWidth="1"/>
    <col min="9230" max="9230" width="0" style="44" hidden="1" customWidth="1"/>
    <col min="9231" max="9474" width="9.140625" style="44"/>
    <col min="9475" max="9475" width="15.85546875" style="44" customWidth="1"/>
    <col min="9476" max="9476" width="8" style="44" customWidth="1"/>
    <col min="9477" max="9477" width="7.85546875" style="44" customWidth="1"/>
    <col min="9478" max="9478" width="8" style="44" customWidth="1"/>
    <col min="9479" max="9483" width="8.140625" style="44" customWidth="1"/>
    <col min="9484" max="9484" width="8.28515625" style="44" customWidth="1"/>
    <col min="9485" max="9485" width="1.5703125" style="44" customWidth="1"/>
    <col min="9486" max="9486" width="0" style="44" hidden="1" customWidth="1"/>
    <col min="9487" max="9730" width="9.140625" style="44"/>
    <col min="9731" max="9731" width="15.85546875" style="44" customWidth="1"/>
    <col min="9732" max="9732" width="8" style="44" customWidth="1"/>
    <col min="9733" max="9733" width="7.85546875" style="44" customWidth="1"/>
    <col min="9734" max="9734" width="8" style="44" customWidth="1"/>
    <col min="9735" max="9739" width="8.140625" style="44" customWidth="1"/>
    <col min="9740" max="9740" width="8.28515625" style="44" customWidth="1"/>
    <col min="9741" max="9741" width="1.5703125" style="44" customWidth="1"/>
    <col min="9742" max="9742" width="0" style="44" hidden="1" customWidth="1"/>
    <col min="9743" max="9986" width="9.140625" style="44"/>
    <col min="9987" max="9987" width="15.85546875" style="44" customWidth="1"/>
    <col min="9988" max="9988" width="8" style="44" customWidth="1"/>
    <col min="9989" max="9989" width="7.85546875" style="44" customWidth="1"/>
    <col min="9990" max="9990" width="8" style="44" customWidth="1"/>
    <col min="9991" max="9995" width="8.140625" style="44" customWidth="1"/>
    <col min="9996" max="9996" width="8.28515625" style="44" customWidth="1"/>
    <col min="9997" max="9997" width="1.5703125" style="44" customWidth="1"/>
    <col min="9998" max="9998" width="0" style="44" hidden="1" customWidth="1"/>
    <col min="9999" max="10242" width="9.140625" style="44"/>
    <col min="10243" max="10243" width="15.85546875" style="44" customWidth="1"/>
    <col min="10244" max="10244" width="8" style="44" customWidth="1"/>
    <col min="10245" max="10245" width="7.85546875" style="44" customWidth="1"/>
    <col min="10246" max="10246" width="8" style="44" customWidth="1"/>
    <col min="10247" max="10251" width="8.140625" style="44" customWidth="1"/>
    <col min="10252" max="10252" width="8.28515625" style="44" customWidth="1"/>
    <col min="10253" max="10253" width="1.5703125" style="44" customWidth="1"/>
    <col min="10254" max="10254" width="0" style="44" hidden="1" customWidth="1"/>
    <col min="10255" max="10498" width="9.140625" style="44"/>
    <col min="10499" max="10499" width="15.85546875" style="44" customWidth="1"/>
    <col min="10500" max="10500" width="8" style="44" customWidth="1"/>
    <col min="10501" max="10501" width="7.85546875" style="44" customWidth="1"/>
    <col min="10502" max="10502" width="8" style="44" customWidth="1"/>
    <col min="10503" max="10507" width="8.140625" style="44" customWidth="1"/>
    <col min="10508" max="10508" width="8.28515625" style="44" customWidth="1"/>
    <col min="10509" max="10509" width="1.5703125" style="44" customWidth="1"/>
    <col min="10510" max="10510" width="0" style="44" hidden="1" customWidth="1"/>
    <col min="10511" max="10754" width="9.140625" style="44"/>
    <col min="10755" max="10755" width="15.85546875" style="44" customWidth="1"/>
    <col min="10756" max="10756" width="8" style="44" customWidth="1"/>
    <col min="10757" max="10757" width="7.85546875" style="44" customWidth="1"/>
    <col min="10758" max="10758" width="8" style="44" customWidth="1"/>
    <col min="10759" max="10763" width="8.140625" style="44" customWidth="1"/>
    <col min="10764" max="10764" width="8.28515625" style="44" customWidth="1"/>
    <col min="10765" max="10765" width="1.5703125" style="44" customWidth="1"/>
    <col min="10766" max="10766" width="0" style="44" hidden="1" customWidth="1"/>
    <col min="10767" max="11010" width="9.140625" style="44"/>
    <col min="11011" max="11011" width="15.85546875" style="44" customWidth="1"/>
    <col min="11012" max="11012" width="8" style="44" customWidth="1"/>
    <col min="11013" max="11013" width="7.85546875" style="44" customWidth="1"/>
    <col min="11014" max="11014" width="8" style="44" customWidth="1"/>
    <col min="11015" max="11019" width="8.140625" style="44" customWidth="1"/>
    <col min="11020" max="11020" width="8.28515625" style="44" customWidth="1"/>
    <col min="11021" max="11021" width="1.5703125" style="44" customWidth="1"/>
    <col min="11022" max="11022" width="0" style="44" hidden="1" customWidth="1"/>
    <col min="11023" max="11266" width="9.140625" style="44"/>
    <col min="11267" max="11267" width="15.85546875" style="44" customWidth="1"/>
    <col min="11268" max="11268" width="8" style="44" customWidth="1"/>
    <col min="11269" max="11269" width="7.85546875" style="44" customWidth="1"/>
    <col min="11270" max="11270" width="8" style="44" customWidth="1"/>
    <col min="11271" max="11275" width="8.140625" style="44" customWidth="1"/>
    <col min="11276" max="11276" width="8.28515625" style="44" customWidth="1"/>
    <col min="11277" max="11277" width="1.5703125" style="44" customWidth="1"/>
    <col min="11278" max="11278" width="0" style="44" hidden="1" customWidth="1"/>
    <col min="11279" max="11522" width="9.140625" style="44"/>
    <col min="11523" max="11523" width="15.85546875" style="44" customWidth="1"/>
    <col min="11524" max="11524" width="8" style="44" customWidth="1"/>
    <col min="11525" max="11525" width="7.85546875" style="44" customWidth="1"/>
    <col min="11526" max="11526" width="8" style="44" customWidth="1"/>
    <col min="11527" max="11531" width="8.140625" style="44" customWidth="1"/>
    <col min="11532" max="11532" width="8.28515625" style="44" customWidth="1"/>
    <col min="11533" max="11533" width="1.5703125" style="44" customWidth="1"/>
    <col min="11534" max="11534" width="0" style="44" hidden="1" customWidth="1"/>
    <col min="11535" max="11778" width="9.140625" style="44"/>
    <col min="11779" max="11779" width="15.85546875" style="44" customWidth="1"/>
    <col min="11780" max="11780" width="8" style="44" customWidth="1"/>
    <col min="11781" max="11781" width="7.85546875" style="44" customWidth="1"/>
    <col min="11782" max="11782" width="8" style="44" customWidth="1"/>
    <col min="11783" max="11787" width="8.140625" style="44" customWidth="1"/>
    <col min="11788" max="11788" width="8.28515625" style="44" customWidth="1"/>
    <col min="11789" max="11789" width="1.5703125" style="44" customWidth="1"/>
    <col min="11790" max="11790" width="0" style="44" hidden="1" customWidth="1"/>
    <col min="11791" max="12034" width="9.140625" style="44"/>
    <col min="12035" max="12035" width="15.85546875" style="44" customWidth="1"/>
    <col min="12036" max="12036" width="8" style="44" customWidth="1"/>
    <col min="12037" max="12037" width="7.85546875" style="44" customWidth="1"/>
    <col min="12038" max="12038" width="8" style="44" customWidth="1"/>
    <col min="12039" max="12043" width="8.140625" style="44" customWidth="1"/>
    <col min="12044" max="12044" width="8.28515625" style="44" customWidth="1"/>
    <col min="12045" max="12045" width="1.5703125" style="44" customWidth="1"/>
    <col min="12046" max="12046" width="0" style="44" hidden="1" customWidth="1"/>
    <col min="12047" max="12290" width="9.140625" style="44"/>
    <col min="12291" max="12291" width="15.85546875" style="44" customWidth="1"/>
    <col min="12292" max="12292" width="8" style="44" customWidth="1"/>
    <col min="12293" max="12293" width="7.85546875" style="44" customWidth="1"/>
    <col min="12294" max="12294" width="8" style="44" customWidth="1"/>
    <col min="12295" max="12299" width="8.140625" style="44" customWidth="1"/>
    <col min="12300" max="12300" width="8.28515625" style="44" customWidth="1"/>
    <col min="12301" max="12301" width="1.5703125" style="44" customWidth="1"/>
    <col min="12302" max="12302" width="0" style="44" hidden="1" customWidth="1"/>
    <col min="12303" max="12546" width="9.140625" style="44"/>
    <col min="12547" max="12547" width="15.85546875" style="44" customWidth="1"/>
    <col min="12548" max="12548" width="8" style="44" customWidth="1"/>
    <col min="12549" max="12549" width="7.85546875" style="44" customWidth="1"/>
    <col min="12550" max="12550" width="8" style="44" customWidth="1"/>
    <col min="12551" max="12555" width="8.140625" style="44" customWidth="1"/>
    <col min="12556" max="12556" width="8.28515625" style="44" customWidth="1"/>
    <col min="12557" max="12557" width="1.5703125" style="44" customWidth="1"/>
    <col min="12558" max="12558" width="0" style="44" hidden="1" customWidth="1"/>
    <col min="12559" max="12802" width="9.140625" style="44"/>
    <col min="12803" max="12803" width="15.85546875" style="44" customWidth="1"/>
    <col min="12804" max="12804" width="8" style="44" customWidth="1"/>
    <col min="12805" max="12805" width="7.85546875" style="44" customWidth="1"/>
    <col min="12806" max="12806" width="8" style="44" customWidth="1"/>
    <col min="12807" max="12811" width="8.140625" style="44" customWidth="1"/>
    <col min="12812" max="12812" width="8.28515625" style="44" customWidth="1"/>
    <col min="12813" max="12813" width="1.5703125" style="44" customWidth="1"/>
    <col min="12814" max="12814" width="0" style="44" hidden="1" customWidth="1"/>
    <col min="12815" max="13058" width="9.140625" style="44"/>
    <col min="13059" max="13059" width="15.85546875" style="44" customWidth="1"/>
    <col min="13060" max="13060" width="8" style="44" customWidth="1"/>
    <col min="13061" max="13061" width="7.85546875" style="44" customWidth="1"/>
    <col min="13062" max="13062" width="8" style="44" customWidth="1"/>
    <col min="13063" max="13067" width="8.140625" style="44" customWidth="1"/>
    <col min="13068" max="13068" width="8.28515625" style="44" customWidth="1"/>
    <col min="13069" max="13069" width="1.5703125" style="44" customWidth="1"/>
    <col min="13070" max="13070" width="0" style="44" hidden="1" customWidth="1"/>
    <col min="13071" max="13314" width="9.140625" style="44"/>
    <col min="13315" max="13315" width="15.85546875" style="44" customWidth="1"/>
    <col min="13316" max="13316" width="8" style="44" customWidth="1"/>
    <col min="13317" max="13317" width="7.85546875" style="44" customWidth="1"/>
    <col min="13318" max="13318" width="8" style="44" customWidth="1"/>
    <col min="13319" max="13323" width="8.140625" style="44" customWidth="1"/>
    <col min="13324" max="13324" width="8.28515625" style="44" customWidth="1"/>
    <col min="13325" max="13325" width="1.5703125" style="44" customWidth="1"/>
    <col min="13326" max="13326" width="0" style="44" hidden="1" customWidth="1"/>
    <col min="13327" max="13570" width="9.140625" style="44"/>
    <col min="13571" max="13571" width="15.85546875" style="44" customWidth="1"/>
    <col min="13572" max="13572" width="8" style="44" customWidth="1"/>
    <col min="13573" max="13573" width="7.85546875" style="44" customWidth="1"/>
    <col min="13574" max="13574" width="8" style="44" customWidth="1"/>
    <col min="13575" max="13579" width="8.140625" style="44" customWidth="1"/>
    <col min="13580" max="13580" width="8.28515625" style="44" customWidth="1"/>
    <col min="13581" max="13581" width="1.5703125" style="44" customWidth="1"/>
    <col min="13582" max="13582" width="0" style="44" hidden="1" customWidth="1"/>
    <col min="13583" max="13826" width="9.140625" style="44"/>
    <col min="13827" max="13827" width="15.85546875" style="44" customWidth="1"/>
    <col min="13828" max="13828" width="8" style="44" customWidth="1"/>
    <col min="13829" max="13829" width="7.85546875" style="44" customWidth="1"/>
    <col min="13830" max="13830" width="8" style="44" customWidth="1"/>
    <col min="13831" max="13835" width="8.140625" style="44" customWidth="1"/>
    <col min="13836" max="13836" width="8.28515625" style="44" customWidth="1"/>
    <col min="13837" max="13837" width="1.5703125" style="44" customWidth="1"/>
    <col min="13838" max="13838" width="0" style="44" hidden="1" customWidth="1"/>
    <col min="13839" max="14082" width="9.140625" style="44"/>
    <col min="14083" max="14083" width="15.85546875" style="44" customWidth="1"/>
    <col min="14084" max="14084" width="8" style="44" customWidth="1"/>
    <col min="14085" max="14085" width="7.85546875" style="44" customWidth="1"/>
    <col min="14086" max="14086" width="8" style="44" customWidth="1"/>
    <col min="14087" max="14091" width="8.140625" style="44" customWidth="1"/>
    <col min="14092" max="14092" width="8.28515625" style="44" customWidth="1"/>
    <col min="14093" max="14093" width="1.5703125" style="44" customWidth="1"/>
    <col min="14094" max="14094" width="0" style="44" hidden="1" customWidth="1"/>
    <col min="14095" max="14338" width="9.140625" style="44"/>
    <col min="14339" max="14339" width="15.85546875" style="44" customWidth="1"/>
    <col min="14340" max="14340" width="8" style="44" customWidth="1"/>
    <col min="14341" max="14341" width="7.85546875" style="44" customWidth="1"/>
    <col min="14342" max="14342" width="8" style="44" customWidth="1"/>
    <col min="14343" max="14347" width="8.140625" style="44" customWidth="1"/>
    <col min="14348" max="14348" width="8.28515625" style="44" customWidth="1"/>
    <col min="14349" max="14349" width="1.5703125" style="44" customWidth="1"/>
    <col min="14350" max="14350" width="0" style="44" hidden="1" customWidth="1"/>
    <col min="14351" max="14594" width="9.140625" style="44"/>
    <col min="14595" max="14595" width="15.85546875" style="44" customWidth="1"/>
    <col min="14596" max="14596" width="8" style="44" customWidth="1"/>
    <col min="14597" max="14597" width="7.85546875" style="44" customWidth="1"/>
    <col min="14598" max="14598" width="8" style="44" customWidth="1"/>
    <col min="14599" max="14603" width="8.140625" style="44" customWidth="1"/>
    <col min="14604" max="14604" width="8.28515625" style="44" customWidth="1"/>
    <col min="14605" max="14605" width="1.5703125" style="44" customWidth="1"/>
    <col min="14606" max="14606" width="0" style="44" hidden="1" customWidth="1"/>
    <col min="14607" max="14850" width="9.140625" style="44"/>
    <col min="14851" max="14851" width="15.85546875" style="44" customWidth="1"/>
    <col min="14852" max="14852" width="8" style="44" customWidth="1"/>
    <col min="14853" max="14853" width="7.85546875" style="44" customWidth="1"/>
    <col min="14854" max="14854" width="8" style="44" customWidth="1"/>
    <col min="14855" max="14859" width="8.140625" style="44" customWidth="1"/>
    <col min="14860" max="14860" width="8.28515625" style="44" customWidth="1"/>
    <col min="14861" max="14861" width="1.5703125" style="44" customWidth="1"/>
    <col min="14862" max="14862" width="0" style="44" hidden="1" customWidth="1"/>
    <col min="14863" max="15106" width="9.140625" style="44"/>
    <col min="15107" max="15107" width="15.85546875" style="44" customWidth="1"/>
    <col min="15108" max="15108" width="8" style="44" customWidth="1"/>
    <col min="15109" max="15109" width="7.85546875" style="44" customWidth="1"/>
    <col min="15110" max="15110" width="8" style="44" customWidth="1"/>
    <col min="15111" max="15115" width="8.140625" style="44" customWidth="1"/>
    <col min="15116" max="15116" width="8.28515625" style="44" customWidth="1"/>
    <col min="15117" max="15117" width="1.5703125" style="44" customWidth="1"/>
    <col min="15118" max="15118" width="0" style="44" hidden="1" customWidth="1"/>
    <col min="15119" max="15362" width="9.140625" style="44"/>
    <col min="15363" max="15363" width="15.85546875" style="44" customWidth="1"/>
    <col min="15364" max="15364" width="8" style="44" customWidth="1"/>
    <col min="15365" max="15365" width="7.85546875" style="44" customWidth="1"/>
    <col min="15366" max="15366" width="8" style="44" customWidth="1"/>
    <col min="15367" max="15371" width="8.140625" style="44" customWidth="1"/>
    <col min="15372" max="15372" width="8.28515625" style="44" customWidth="1"/>
    <col min="15373" max="15373" width="1.5703125" style="44" customWidth="1"/>
    <col min="15374" max="15374" width="0" style="44" hidden="1" customWidth="1"/>
    <col min="15375" max="15618" width="9.140625" style="44"/>
    <col min="15619" max="15619" width="15.85546875" style="44" customWidth="1"/>
    <col min="15620" max="15620" width="8" style="44" customWidth="1"/>
    <col min="15621" max="15621" width="7.85546875" style="44" customWidth="1"/>
    <col min="15622" max="15622" width="8" style="44" customWidth="1"/>
    <col min="15623" max="15627" width="8.140625" style="44" customWidth="1"/>
    <col min="15628" max="15628" width="8.28515625" style="44" customWidth="1"/>
    <col min="15629" max="15629" width="1.5703125" style="44" customWidth="1"/>
    <col min="15630" max="15630" width="0" style="44" hidden="1" customWidth="1"/>
    <col min="15631" max="15874" width="9.140625" style="44"/>
    <col min="15875" max="15875" width="15.85546875" style="44" customWidth="1"/>
    <col min="15876" max="15876" width="8" style="44" customWidth="1"/>
    <col min="15877" max="15877" width="7.85546875" style="44" customWidth="1"/>
    <col min="15878" max="15878" width="8" style="44" customWidth="1"/>
    <col min="15879" max="15883" width="8.140625" style="44" customWidth="1"/>
    <col min="15884" max="15884" width="8.28515625" style="44" customWidth="1"/>
    <col min="15885" max="15885" width="1.5703125" style="44" customWidth="1"/>
    <col min="15886" max="15886" width="0" style="44" hidden="1" customWidth="1"/>
    <col min="15887" max="16130" width="9.140625" style="44"/>
    <col min="16131" max="16131" width="15.85546875" style="44" customWidth="1"/>
    <col min="16132" max="16132" width="8" style="44" customWidth="1"/>
    <col min="16133" max="16133" width="7.85546875" style="44" customWidth="1"/>
    <col min="16134" max="16134" width="8" style="44" customWidth="1"/>
    <col min="16135" max="16139" width="8.140625" style="44" customWidth="1"/>
    <col min="16140" max="16140" width="8.28515625" style="44" customWidth="1"/>
    <col min="16141" max="16141" width="1.5703125" style="44" customWidth="1"/>
    <col min="16142" max="16142" width="0" style="44" hidden="1" customWidth="1"/>
    <col min="16143" max="16384" width="9.140625" style="44"/>
  </cols>
  <sheetData>
    <row r="2" spans="2:30" x14ac:dyDescent="0.2">
      <c r="O2" s="76" t="s">
        <v>187</v>
      </c>
    </row>
    <row r="5" spans="2:30" ht="15" x14ac:dyDescent="0.25">
      <c r="Q5" s="231"/>
      <c r="R5" s="231"/>
      <c r="S5" s="231"/>
      <c r="T5" s="231"/>
      <c r="U5" s="231"/>
      <c r="V5" s="231"/>
      <c r="W5" s="42"/>
      <c r="X5" s="42"/>
      <c r="Y5" s="42"/>
      <c r="Z5" s="42"/>
      <c r="AA5" s="42"/>
      <c r="AB5" s="42"/>
    </row>
    <row r="6" spans="2:30" ht="15" x14ac:dyDescent="0.25">
      <c r="Q6" s="231"/>
      <c r="R6" s="231"/>
      <c r="S6" s="231"/>
      <c r="T6" s="231"/>
      <c r="U6" s="231"/>
      <c r="V6" s="231"/>
      <c r="W6" s="42"/>
      <c r="X6" s="42"/>
      <c r="Y6" s="42"/>
      <c r="Z6" s="42"/>
      <c r="AA6" s="42"/>
      <c r="AB6" s="42"/>
    </row>
    <row r="7" spans="2:30" ht="15" x14ac:dyDescent="0.25">
      <c r="B7" s="66">
        <v>1.1499999999999999</v>
      </c>
      <c r="C7" s="381" t="s">
        <v>190</v>
      </c>
      <c r="D7" s="381"/>
      <c r="E7" s="381"/>
      <c r="F7" s="381"/>
      <c r="G7" s="381"/>
      <c r="H7" s="381"/>
      <c r="I7" s="381"/>
      <c r="J7" s="381"/>
      <c r="K7" s="381"/>
      <c r="L7" s="381"/>
      <c r="M7" s="381"/>
      <c r="N7" s="208"/>
      <c r="Q7" s="231"/>
      <c r="R7" s="231"/>
      <c r="S7" s="231"/>
      <c r="T7" s="231"/>
      <c r="U7" s="231"/>
      <c r="V7" s="231"/>
      <c r="W7" s="42"/>
      <c r="X7" s="42"/>
      <c r="Y7" s="42"/>
      <c r="Z7" s="42"/>
      <c r="AA7" s="42"/>
      <c r="AB7" s="42"/>
    </row>
    <row r="8" spans="2:30" ht="15" x14ac:dyDescent="0.25">
      <c r="B8" s="388"/>
      <c r="C8" s="352">
        <v>2012</v>
      </c>
      <c r="D8" s="352"/>
      <c r="E8" s="1"/>
      <c r="F8" s="352">
        <v>2013</v>
      </c>
      <c r="G8" s="352"/>
      <c r="H8" s="352">
        <v>2014</v>
      </c>
      <c r="I8" s="352"/>
      <c r="J8" s="352">
        <v>2015</v>
      </c>
      <c r="K8" s="352"/>
      <c r="L8" s="352">
        <v>2016</v>
      </c>
      <c r="M8" s="352"/>
      <c r="N8" s="352">
        <v>2017</v>
      </c>
      <c r="O8" s="352"/>
      <c r="P8" s="352">
        <v>2018</v>
      </c>
      <c r="Q8" s="352"/>
      <c r="R8" s="352">
        <v>2019</v>
      </c>
      <c r="S8" s="352"/>
      <c r="T8" s="231"/>
      <c r="U8" s="231"/>
      <c r="V8" s="231"/>
      <c r="W8" s="42"/>
      <c r="X8" s="42"/>
      <c r="Y8" s="42"/>
      <c r="Z8" s="42"/>
      <c r="AA8" s="42"/>
      <c r="AB8" s="42"/>
    </row>
    <row r="9" spans="2:30" ht="15" x14ac:dyDescent="0.25">
      <c r="B9" s="389"/>
      <c r="C9" s="343" t="s">
        <v>69</v>
      </c>
      <c r="D9" s="343" t="s">
        <v>70</v>
      </c>
      <c r="E9" s="1"/>
      <c r="F9" s="257" t="s">
        <v>69</v>
      </c>
      <c r="G9" s="257" t="s">
        <v>70</v>
      </c>
      <c r="H9" s="257" t="s">
        <v>69</v>
      </c>
      <c r="I9" s="257" t="s">
        <v>70</v>
      </c>
      <c r="J9" s="257" t="s">
        <v>69</v>
      </c>
      <c r="K9" s="257" t="s">
        <v>70</v>
      </c>
      <c r="L9" s="257" t="s">
        <v>69</v>
      </c>
      <c r="M9" s="257" t="s">
        <v>70</v>
      </c>
      <c r="N9" s="257" t="s">
        <v>69</v>
      </c>
      <c r="O9" s="257" t="s">
        <v>70</v>
      </c>
      <c r="P9" s="257" t="s">
        <v>69</v>
      </c>
      <c r="Q9" s="257" t="s">
        <v>70</v>
      </c>
      <c r="R9" s="257" t="s">
        <v>69</v>
      </c>
      <c r="S9" s="257" t="s">
        <v>70</v>
      </c>
      <c r="T9" s="42"/>
      <c r="U9" s="42"/>
      <c r="V9" s="42"/>
      <c r="W9" s="42"/>
      <c r="X9" s="42"/>
      <c r="Y9" s="42"/>
      <c r="Z9" s="42"/>
      <c r="AA9" s="42"/>
      <c r="AB9" s="42"/>
      <c r="AC9" s="42"/>
      <c r="AD9" s="42"/>
    </row>
    <row r="10" spans="2:30" ht="15" x14ac:dyDescent="0.25">
      <c r="B10" s="310"/>
      <c r="C10" s="311"/>
      <c r="D10" s="31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42"/>
      <c r="U10" s="42"/>
      <c r="V10" s="42"/>
      <c r="W10" s="42"/>
      <c r="X10" s="42"/>
      <c r="Y10" s="42"/>
      <c r="Z10" s="42"/>
      <c r="AA10" s="42"/>
      <c r="AB10" s="42"/>
      <c r="AC10" s="42"/>
      <c r="AD10" s="42"/>
    </row>
    <row r="11" spans="2:30" ht="15" x14ac:dyDescent="0.25">
      <c r="B11" s="312" t="s">
        <v>116</v>
      </c>
      <c r="C11" s="313">
        <f>C15+C16+C17+C18+C19+C23+C24</f>
        <v>24165.000000000149</v>
      </c>
      <c r="D11" s="315">
        <v>100</v>
      </c>
      <c r="E11" s="1"/>
      <c r="F11" s="313">
        <f>F15+F16+F17+F18+F19+F23+F24</f>
        <v>23387.214656290573</v>
      </c>
      <c r="G11" s="315">
        <v>100</v>
      </c>
      <c r="H11" s="344">
        <f>SUM(H13+H21)</f>
        <v>25605.99999999992</v>
      </c>
      <c r="I11" s="315">
        <v>100</v>
      </c>
      <c r="J11" s="344">
        <f>SUM(J13+J21)</f>
        <v>26780.000000000018</v>
      </c>
      <c r="K11" s="315">
        <v>100</v>
      </c>
      <c r="L11" s="344">
        <f>SUM(L13+L21)</f>
        <v>25561</v>
      </c>
      <c r="M11" s="315">
        <v>100</v>
      </c>
      <c r="N11" s="344">
        <f>SUM(N13+N21)</f>
        <v>25197</v>
      </c>
      <c r="O11" s="315">
        <v>100</v>
      </c>
      <c r="P11" s="344">
        <v>27922</v>
      </c>
      <c r="Q11" s="315">
        <v>100</v>
      </c>
      <c r="R11" s="344">
        <f>R13+R21</f>
        <v>28834</v>
      </c>
      <c r="S11" s="315">
        <f>S13+S21</f>
        <v>100</v>
      </c>
      <c r="T11" s="42"/>
      <c r="U11" s="42"/>
      <c r="V11" s="42"/>
      <c r="W11" s="42"/>
      <c r="X11" s="42"/>
      <c r="Y11" s="42"/>
      <c r="Z11" s="42"/>
      <c r="AA11" s="42"/>
      <c r="AB11" s="42"/>
      <c r="AC11" s="42"/>
      <c r="AD11" s="42"/>
    </row>
    <row r="12" spans="2:30" ht="15" x14ac:dyDescent="0.25">
      <c r="B12" s="310"/>
      <c r="C12" s="316"/>
      <c r="D12" s="318"/>
      <c r="E12" s="1"/>
      <c r="F12" s="1"/>
      <c r="G12" s="318"/>
      <c r="H12" s="345"/>
      <c r="I12" s="318"/>
      <c r="J12" s="345"/>
      <c r="K12" s="318"/>
      <c r="L12" s="345"/>
      <c r="M12" s="318"/>
      <c r="N12" s="345"/>
      <c r="O12" s="318"/>
      <c r="P12" s="345"/>
      <c r="Q12" s="318"/>
      <c r="R12" s="345"/>
      <c r="S12" s="318"/>
      <c r="T12" s="42"/>
      <c r="U12" s="42"/>
      <c r="V12" s="42"/>
      <c r="W12" s="42"/>
      <c r="X12" s="42"/>
      <c r="Y12" s="42"/>
      <c r="Z12" s="42"/>
      <c r="AA12" s="42"/>
      <c r="AB12" s="42"/>
      <c r="AC12" s="42"/>
      <c r="AD12" s="42"/>
    </row>
    <row r="13" spans="2:30" ht="15" x14ac:dyDescent="0.25">
      <c r="B13" s="312" t="s">
        <v>117</v>
      </c>
      <c r="C13" s="313">
        <f>C15+C16+C17+C18+C19</f>
        <v>23164.000000000149</v>
      </c>
      <c r="D13" s="315">
        <f>(C13/C11)*100</f>
        <v>95.857645354852082</v>
      </c>
      <c r="E13" s="1"/>
      <c r="F13" s="313">
        <f>F15+F16+F17+F18+F19</f>
        <v>22493.654654727674</v>
      </c>
      <c r="G13" s="315">
        <f>(F13/F11)*100</f>
        <v>96.179279941219704</v>
      </c>
      <c r="H13" s="344">
        <f>SUM(H15:H19)</f>
        <v>24521.99999999992</v>
      </c>
      <c r="I13" s="315">
        <f>(H13/H11)*100</f>
        <v>95.766617199093957</v>
      </c>
      <c r="J13" s="344">
        <f>SUM(J15:J19)</f>
        <v>25634.000000000022</v>
      </c>
      <c r="K13" s="315">
        <f>(J13/J11)*100</f>
        <v>95.720687079910391</v>
      </c>
      <c r="L13" s="344">
        <f>SUM(L15:L19)</f>
        <v>24415</v>
      </c>
      <c r="M13" s="315">
        <f>(L13/L11)*100</f>
        <v>95.516607331481552</v>
      </c>
      <c r="N13" s="344">
        <f>SUM(N15:N19)</f>
        <v>24131</v>
      </c>
      <c r="O13" s="315">
        <f>(N13/N11)*100</f>
        <v>95.769337619557888</v>
      </c>
      <c r="P13" s="344">
        <v>27050</v>
      </c>
      <c r="Q13" s="315">
        <v>96.9</v>
      </c>
      <c r="R13" s="344">
        <f>SUM(R15:R19)</f>
        <v>27667</v>
      </c>
      <c r="S13" s="315">
        <f>R13/R11*100</f>
        <v>95.95269473538184</v>
      </c>
      <c r="T13" s="42"/>
      <c r="U13" s="42"/>
      <c r="V13" s="42"/>
      <c r="W13" s="42"/>
      <c r="X13" s="42"/>
      <c r="Y13" s="42"/>
      <c r="Z13" s="42"/>
      <c r="AA13" s="42"/>
      <c r="AB13" s="42"/>
      <c r="AC13" s="42"/>
      <c r="AD13" s="42"/>
    </row>
    <row r="14" spans="2:30" ht="15" x14ac:dyDescent="0.25">
      <c r="B14" s="310"/>
      <c r="C14" s="316"/>
      <c r="D14" s="315"/>
      <c r="E14" s="1"/>
      <c r="F14" s="1"/>
      <c r="G14" s="315"/>
      <c r="H14" s="345"/>
      <c r="I14" s="315"/>
      <c r="J14" s="345"/>
      <c r="K14" s="315"/>
      <c r="L14" s="345"/>
      <c r="M14" s="315"/>
      <c r="N14" s="345"/>
      <c r="O14" s="315"/>
      <c r="P14" s="345"/>
      <c r="Q14" s="315"/>
      <c r="R14" s="345"/>
      <c r="S14" s="315"/>
      <c r="T14" s="42"/>
      <c r="U14" s="42"/>
      <c r="V14" s="42"/>
      <c r="W14" s="42"/>
      <c r="X14" s="42"/>
      <c r="Y14" s="42"/>
      <c r="Z14" s="42"/>
      <c r="AA14" s="42"/>
      <c r="AB14" s="42"/>
      <c r="AC14" s="42"/>
      <c r="AD14" s="42"/>
    </row>
    <row r="15" spans="2:30" ht="15" x14ac:dyDescent="0.25">
      <c r="B15" s="310" t="s">
        <v>6</v>
      </c>
      <c r="C15" s="316">
        <v>13109.000000000131</v>
      </c>
      <c r="D15" s="321">
        <f>(C15/$C$11)*100</f>
        <v>54.247879164080494</v>
      </c>
      <c r="E15" s="1"/>
      <c r="F15" s="345">
        <v>12698.862329903697</v>
      </c>
      <c r="G15" s="321">
        <f>(F15/$F$11)*100</f>
        <v>54.298310066128472</v>
      </c>
      <c r="H15" s="345">
        <v>13846.999999999891</v>
      </c>
      <c r="I15" s="321">
        <f>(H15/$H$11)*100</f>
        <v>54.077169413418467</v>
      </c>
      <c r="J15" s="320">
        <v>14494.000000000016</v>
      </c>
      <c r="K15" s="321">
        <f>(J15/$J$11)*100</f>
        <v>54.122479462285312</v>
      </c>
      <c r="L15" s="320">
        <v>13591</v>
      </c>
      <c r="M15" s="321">
        <f>(L15/$L$11)*100</f>
        <v>53.170846211024603</v>
      </c>
      <c r="N15" s="320">
        <v>13497</v>
      </c>
      <c r="O15" s="321">
        <f>(N15/$N$11)*100</f>
        <v>53.565900702464575</v>
      </c>
      <c r="P15" s="320">
        <v>14533</v>
      </c>
      <c r="Q15" s="321">
        <v>52</v>
      </c>
      <c r="R15" s="320">
        <v>16136</v>
      </c>
      <c r="S15" s="321">
        <f>R15/$R$11*100</f>
        <v>55.961711867933694</v>
      </c>
      <c r="T15" s="42"/>
      <c r="U15" s="42"/>
      <c r="V15" s="42"/>
      <c r="W15" s="42"/>
      <c r="X15" s="42"/>
      <c r="Y15" s="42"/>
      <c r="Z15" s="42"/>
      <c r="AA15" s="42"/>
      <c r="AB15" s="42"/>
      <c r="AC15" s="42"/>
      <c r="AD15" s="42"/>
    </row>
    <row r="16" spans="2:30" ht="15" x14ac:dyDescent="0.25">
      <c r="B16" s="310" t="s">
        <v>7</v>
      </c>
      <c r="C16" s="316">
        <v>4806.0000000000282</v>
      </c>
      <c r="D16" s="321">
        <f t="shared" ref="D16:D19" si="0">(C16/$C$11)*100</f>
        <v>19.888268156424573</v>
      </c>
      <c r="E16" s="1"/>
      <c r="F16" s="345">
        <v>4605.2707772856484</v>
      </c>
      <c r="G16" s="321">
        <f t="shared" ref="G16:G19" si="1">(F16/$F$11)*100</f>
        <v>19.69140337986741</v>
      </c>
      <c r="H16" s="345">
        <v>5047.0000000000136</v>
      </c>
      <c r="I16" s="321">
        <f t="shared" ref="I16:I19" si="2">(H16/$H$11)*100</f>
        <v>19.710224166211159</v>
      </c>
      <c r="J16" s="320">
        <v>5348.0000000000146</v>
      </c>
      <c r="K16" s="321">
        <f t="shared" ref="K16:K19" si="3">(J16/$J$11)*100</f>
        <v>19.970126960418263</v>
      </c>
      <c r="L16" s="320">
        <v>4986</v>
      </c>
      <c r="M16" s="321">
        <f t="shared" ref="M16:M19" si="4">(L16/$L$11)*100</f>
        <v>19.506279097061928</v>
      </c>
      <c r="N16" s="320">
        <v>4913</v>
      </c>
      <c r="O16" s="321">
        <f t="shared" ref="O16:O19" si="5">(N16/$N$11)*100</f>
        <v>19.498352978529191</v>
      </c>
      <c r="P16" s="320">
        <v>6011</v>
      </c>
      <c r="Q16" s="321">
        <v>21.5</v>
      </c>
      <c r="R16" s="320">
        <v>5531</v>
      </c>
      <c r="S16" s="321">
        <f t="shared" ref="S16:S19" si="6">R16/$R$11*100</f>
        <v>19.182215440105431</v>
      </c>
      <c r="T16" s="42"/>
      <c r="U16" s="42"/>
      <c r="V16" s="42"/>
      <c r="W16" s="42"/>
      <c r="X16" s="42"/>
      <c r="Y16" s="42"/>
      <c r="Z16" s="42"/>
      <c r="AA16" s="42"/>
      <c r="AB16" s="42"/>
      <c r="AC16" s="42"/>
      <c r="AD16" s="42"/>
    </row>
    <row r="17" spans="2:30" ht="15" x14ac:dyDescent="0.25">
      <c r="B17" s="310" t="s">
        <v>8</v>
      </c>
      <c r="C17" s="316">
        <v>4146.99999999999</v>
      </c>
      <c r="D17" s="321">
        <f t="shared" si="0"/>
        <v>17.161183529898466</v>
      </c>
      <c r="E17" s="1"/>
      <c r="F17" s="345">
        <v>4106.9392379525107</v>
      </c>
      <c r="G17" s="321">
        <f t="shared" si="1"/>
        <v>17.560617193240013</v>
      </c>
      <c r="H17" s="345">
        <v>4428.0000000000136</v>
      </c>
      <c r="I17" s="321">
        <f t="shared" si="2"/>
        <v>17.292821994845063</v>
      </c>
      <c r="J17" s="320">
        <v>4551.9999999999927</v>
      </c>
      <c r="K17" s="321">
        <f t="shared" si="3"/>
        <v>16.997759522031327</v>
      </c>
      <c r="L17" s="320">
        <v>4485</v>
      </c>
      <c r="M17" s="321">
        <f t="shared" si="4"/>
        <v>17.546261883337895</v>
      </c>
      <c r="N17" s="320">
        <v>4466</v>
      </c>
      <c r="O17" s="321">
        <f t="shared" si="5"/>
        <v>17.724332261777196</v>
      </c>
      <c r="P17" s="320">
        <v>4865</v>
      </c>
      <c r="Q17" s="321">
        <v>17.399999999999999</v>
      </c>
      <c r="R17" s="320">
        <v>4945</v>
      </c>
      <c r="S17" s="321">
        <f t="shared" si="6"/>
        <v>17.149892488034961</v>
      </c>
      <c r="T17" s="42"/>
      <c r="U17" s="42"/>
      <c r="V17" s="42"/>
      <c r="W17" s="42"/>
      <c r="X17" s="42"/>
      <c r="Y17" s="42"/>
      <c r="Z17" s="42"/>
      <c r="AA17" s="42"/>
      <c r="AB17" s="42"/>
      <c r="AC17" s="42"/>
      <c r="AD17" s="42"/>
    </row>
    <row r="18" spans="2:30" ht="15" x14ac:dyDescent="0.25">
      <c r="B18" s="310" t="s">
        <v>10</v>
      </c>
      <c r="C18" s="316">
        <v>594</v>
      </c>
      <c r="D18" s="321">
        <f t="shared" si="0"/>
        <v>2.4581005586592029</v>
      </c>
      <c r="E18" s="1"/>
      <c r="F18" s="345">
        <v>515.51538551705687</v>
      </c>
      <c r="G18" s="321">
        <f t="shared" si="1"/>
        <v>2.2042615723732459</v>
      </c>
      <c r="H18" s="345">
        <v>618</v>
      </c>
      <c r="I18" s="321">
        <f t="shared" si="2"/>
        <v>2.4134968366789109</v>
      </c>
      <c r="J18" s="320">
        <v>647.00000000000114</v>
      </c>
      <c r="K18" s="321">
        <f t="shared" si="3"/>
        <v>2.4159820761762538</v>
      </c>
      <c r="L18" s="320">
        <v>708</v>
      </c>
      <c r="M18" s="321">
        <f t="shared" si="4"/>
        <v>2.7698446852627052</v>
      </c>
      <c r="N18" s="320">
        <v>644</v>
      </c>
      <c r="O18" s="321">
        <f t="shared" si="5"/>
        <v>2.5558598245822917</v>
      </c>
      <c r="P18" s="320">
        <v>942</v>
      </c>
      <c r="Q18" s="321">
        <v>3.4</v>
      </c>
      <c r="R18" s="320">
        <v>545</v>
      </c>
      <c r="S18" s="321">
        <f t="shared" si="6"/>
        <v>1.8901297079836306</v>
      </c>
      <c r="T18" s="42"/>
      <c r="U18" s="42"/>
      <c r="V18" s="42"/>
      <c r="W18" s="42"/>
      <c r="X18" s="42"/>
      <c r="Y18" s="42"/>
      <c r="Z18" s="42"/>
      <c r="AA18" s="42"/>
      <c r="AB18" s="42"/>
      <c r="AC18" s="42"/>
      <c r="AD18" s="42"/>
    </row>
    <row r="19" spans="2:30" ht="15" x14ac:dyDescent="0.25">
      <c r="B19" s="310" t="s">
        <v>9</v>
      </c>
      <c r="C19" s="316">
        <v>507.99999999999881</v>
      </c>
      <c r="D19" s="321">
        <f t="shared" si="0"/>
        <v>2.1022139457893467</v>
      </c>
      <c r="E19" s="1"/>
      <c r="F19" s="345">
        <v>567.06692406876289</v>
      </c>
      <c r="G19" s="321">
        <f t="shared" si="1"/>
        <v>2.4246877296105724</v>
      </c>
      <c r="H19" s="345">
        <v>581.99999999999955</v>
      </c>
      <c r="I19" s="321">
        <f t="shared" si="2"/>
        <v>2.2729047879403321</v>
      </c>
      <c r="J19" s="320">
        <v>592.9999999999992</v>
      </c>
      <c r="K19" s="321">
        <f t="shared" si="3"/>
        <v>2.2143390589992489</v>
      </c>
      <c r="L19" s="320">
        <v>645</v>
      </c>
      <c r="M19" s="321">
        <f t="shared" si="4"/>
        <v>2.5233754547944134</v>
      </c>
      <c r="N19" s="320">
        <v>611</v>
      </c>
      <c r="O19" s="321">
        <f t="shared" si="5"/>
        <v>2.4248918522046274</v>
      </c>
      <c r="P19" s="320">
        <v>699</v>
      </c>
      <c r="Q19" s="321">
        <v>2.5</v>
      </c>
      <c r="R19" s="320">
        <v>510</v>
      </c>
      <c r="S19" s="321">
        <f t="shared" si="6"/>
        <v>1.768745231324131</v>
      </c>
      <c r="T19" s="42"/>
      <c r="U19" s="42"/>
      <c r="V19" s="42"/>
      <c r="W19" s="42"/>
      <c r="X19" s="42"/>
      <c r="Y19" s="42"/>
      <c r="Z19" s="42"/>
      <c r="AA19" s="42"/>
      <c r="AB19" s="42"/>
      <c r="AC19" s="42"/>
      <c r="AD19" s="42"/>
    </row>
    <row r="20" spans="2:30" ht="15" x14ac:dyDescent="0.25">
      <c r="B20" s="310"/>
      <c r="C20" s="316"/>
      <c r="D20" s="315"/>
      <c r="E20" s="1"/>
      <c r="F20" s="1"/>
      <c r="G20" s="315"/>
      <c r="H20" s="345"/>
      <c r="I20" s="315"/>
      <c r="J20" s="345"/>
      <c r="K20" s="315"/>
      <c r="L20" s="345"/>
      <c r="M20" s="315"/>
      <c r="N20" s="345"/>
      <c r="O20" s="315"/>
      <c r="P20" s="345"/>
      <c r="Q20" s="315"/>
      <c r="R20" s="345"/>
      <c r="S20" s="315"/>
      <c r="T20" s="42"/>
      <c r="U20" s="42"/>
      <c r="V20" s="42"/>
      <c r="W20" s="42"/>
      <c r="X20" s="42"/>
      <c r="Y20" s="42"/>
      <c r="Z20" s="42"/>
      <c r="AA20" s="42"/>
      <c r="AB20" s="42"/>
      <c r="AC20" s="42"/>
      <c r="AD20" s="42"/>
    </row>
    <row r="21" spans="2:30" ht="15" x14ac:dyDescent="0.25">
      <c r="B21" s="312" t="s">
        <v>118</v>
      </c>
      <c r="C21" s="313">
        <f>C23+C24</f>
        <v>1001.0000000000007</v>
      </c>
      <c r="D21" s="315">
        <f>(C21/$C$11)*100</f>
        <v>4.1423546451479183</v>
      </c>
      <c r="E21" s="1"/>
      <c r="F21" s="345">
        <v>893.56000156290054</v>
      </c>
      <c r="G21" s="315">
        <f>(F21/$F$11)*100</f>
        <v>3.8207200587803016</v>
      </c>
      <c r="H21" s="344">
        <f>SUM(H23:H24)</f>
        <v>1084.0000000000007</v>
      </c>
      <c r="I21" s="315">
        <f>(H21/$H$11)*100</f>
        <v>4.2333828009060532</v>
      </c>
      <c r="J21" s="344">
        <f>SUM(J23:J24)</f>
        <v>1145.9999999999977</v>
      </c>
      <c r="K21" s="315">
        <f>(J21/$J$11)*100</f>
        <v>4.2793129200896081</v>
      </c>
      <c r="L21" s="344">
        <f>SUM(L23:L24)</f>
        <v>1145.9999999999995</v>
      </c>
      <c r="M21" s="315">
        <f>(L21/$L$11)*100</f>
        <v>4.4833926685184444</v>
      </c>
      <c r="N21" s="344">
        <f>SUM(N23:N24)</f>
        <v>1066</v>
      </c>
      <c r="O21" s="315">
        <f>(N21/$L$11)*100</f>
        <v>4.1704158679237899</v>
      </c>
      <c r="P21" s="344">
        <v>872</v>
      </c>
      <c r="Q21" s="315">
        <v>3.1</v>
      </c>
      <c r="R21" s="344">
        <f>SUM(R23:R24)</f>
        <v>1167</v>
      </c>
      <c r="S21" s="315">
        <f>R21/R11*100</f>
        <v>4.0473052646181591</v>
      </c>
      <c r="T21" s="42"/>
      <c r="U21" s="42"/>
      <c r="V21" s="42"/>
      <c r="W21" s="42"/>
      <c r="X21" s="42"/>
      <c r="Y21" s="42"/>
      <c r="Z21" s="42"/>
      <c r="AA21" s="42"/>
      <c r="AB21" s="42"/>
      <c r="AC21" s="42"/>
      <c r="AD21" s="42"/>
    </row>
    <row r="22" spans="2:30" ht="15" x14ac:dyDescent="0.25">
      <c r="B22" s="310"/>
      <c r="C22" s="346"/>
      <c r="D22" s="315"/>
      <c r="E22" s="1"/>
      <c r="F22" s="1"/>
      <c r="G22" s="315"/>
      <c r="H22" s="345"/>
      <c r="I22" s="315"/>
      <c r="J22" s="345"/>
      <c r="K22" s="315"/>
      <c r="L22" s="345"/>
      <c r="M22" s="315"/>
      <c r="N22" s="345"/>
      <c r="O22" s="315"/>
      <c r="P22" s="345"/>
      <c r="Q22" s="315"/>
      <c r="R22" s="345"/>
      <c r="S22" s="315"/>
      <c r="T22" s="42"/>
      <c r="U22" s="42"/>
      <c r="V22" s="42"/>
      <c r="W22" s="42"/>
      <c r="X22" s="42"/>
      <c r="Y22" s="42"/>
      <c r="Z22" s="42"/>
      <c r="AA22" s="42"/>
      <c r="AB22" s="42"/>
      <c r="AC22" s="42"/>
      <c r="AD22" s="42"/>
    </row>
    <row r="23" spans="2:30" ht="15" x14ac:dyDescent="0.25">
      <c r="B23" s="310" t="s">
        <v>50</v>
      </c>
      <c r="C23" s="316">
        <v>871.83870967741984</v>
      </c>
      <c r="D23" s="347">
        <f t="shared" ref="D23:D24" si="7">(C23/$C$11)*100</f>
        <v>3.6078572715804444</v>
      </c>
      <c r="E23" s="1"/>
      <c r="F23" s="316">
        <v>822.07520143786849</v>
      </c>
      <c r="G23" s="347">
        <f>(F23/$F$11)*100</f>
        <v>3.5150624540778774</v>
      </c>
      <c r="H23" s="320">
        <v>1029.8000000000006</v>
      </c>
      <c r="I23" s="347">
        <f>(H23/$H$11)*100</f>
        <v>4.0217136608607502</v>
      </c>
      <c r="J23" s="320">
        <v>997.44444444444241</v>
      </c>
      <c r="K23" s="347">
        <f>(J23/$J$11)*100</f>
        <v>3.7245871711891025</v>
      </c>
      <c r="L23" s="320">
        <v>945.44999999999948</v>
      </c>
      <c r="M23" s="347">
        <f>(L23/$L$11)*100</f>
        <v>3.6987989515277162</v>
      </c>
      <c r="N23" s="320">
        <v>892</v>
      </c>
      <c r="O23" s="347">
        <f>(N23/$N$11)*100</f>
        <v>3.5401039806326149</v>
      </c>
      <c r="P23" s="320">
        <v>775</v>
      </c>
      <c r="Q23" s="347">
        <v>2.8</v>
      </c>
      <c r="R23" s="320">
        <v>1072</v>
      </c>
      <c r="S23" s="347">
        <f t="shared" ref="S23:S24" si="8">R23/$R$11*100</f>
        <v>3.7178331136852329</v>
      </c>
      <c r="T23" s="42"/>
      <c r="U23" s="42"/>
      <c r="V23" s="42"/>
      <c r="W23" s="42"/>
      <c r="X23" s="42"/>
      <c r="Y23" s="42"/>
      <c r="Z23" s="42"/>
      <c r="AA23" s="42"/>
      <c r="AB23" s="42"/>
      <c r="AC23" s="42"/>
      <c r="AD23" s="42"/>
    </row>
    <row r="24" spans="2:30" ht="15" x14ac:dyDescent="0.25">
      <c r="B24" s="331" t="s">
        <v>51</v>
      </c>
      <c r="C24" s="348">
        <v>129.16129032258081</v>
      </c>
      <c r="D24" s="334">
        <f t="shared" si="7"/>
        <v>0.53449737356747362</v>
      </c>
      <c r="E24" s="1"/>
      <c r="F24" s="348">
        <v>71.484800125031995</v>
      </c>
      <c r="G24" s="334">
        <f>(F24/$F$11)*100</f>
        <v>0.30565760470242398</v>
      </c>
      <c r="H24" s="332">
        <v>54.2</v>
      </c>
      <c r="I24" s="334">
        <f>(H24/$H$11)*100</f>
        <v>0.21166914004530257</v>
      </c>
      <c r="J24" s="332">
        <v>148.5555555555554</v>
      </c>
      <c r="K24" s="334">
        <f>(J24/$J$11)*100</f>
        <v>0.5547257489005053</v>
      </c>
      <c r="L24" s="332">
        <v>200.55</v>
      </c>
      <c r="M24" s="334">
        <f>(L24/$L$11)*100</f>
        <v>0.78459371699072822</v>
      </c>
      <c r="N24" s="332">
        <v>174</v>
      </c>
      <c r="O24" s="334">
        <f>(N24/$N$11)*100</f>
        <v>0.69055839980950107</v>
      </c>
      <c r="P24" s="332">
        <v>97</v>
      </c>
      <c r="Q24" s="334">
        <v>0.3</v>
      </c>
      <c r="R24" s="332">
        <v>95</v>
      </c>
      <c r="S24" s="334">
        <f t="shared" si="8"/>
        <v>0.32947215093292642</v>
      </c>
      <c r="T24" s="42"/>
      <c r="U24" s="42"/>
      <c r="V24" s="42"/>
      <c r="W24" s="42"/>
      <c r="X24" s="42"/>
      <c r="Y24" s="42"/>
      <c r="Z24" s="42"/>
      <c r="AA24" s="42"/>
      <c r="AB24" s="42"/>
      <c r="AC24" s="42"/>
      <c r="AD24" s="42"/>
    </row>
    <row r="25" spans="2:30" ht="15" x14ac:dyDescent="0.25">
      <c r="Q25" s="231"/>
      <c r="R25" s="42"/>
      <c r="S25" s="232"/>
      <c r="T25" s="232"/>
      <c r="U25" s="232"/>
      <c r="V25" s="232"/>
      <c r="W25" s="42"/>
      <c r="X25" s="42"/>
      <c r="Y25" s="42"/>
      <c r="Z25" s="42"/>
      <c r="AA25" s="42"/>
      <c r="AB25" s="42"/>
      <c r="AC25" s="42"/>
      <c r="AD25" s="42"/>
    </row>
    <row r="26" spans="2:30" ht="15" x14ac:dyDescent="0.25">
      <c r="P26" s="349"/>
      <c r="Q26" s="349"/>
      <c r="R26" s="350"/>
      <c r="S26" s="350"/>
      <c r="T26" s="232"/>
      <c r="U26" s="232"/>
      <c r="V26" s="232"/>
      <c r="W26" s="42"/>
      <c r="X26" s="42"/>
      <c r="Y26" s="42"/>
      <c r="Z26" s="42"/>
      <c r="AA26" s="42"/>
      <c r="AB26" s="42"/>
      <c r="AC26" s="42"/>
      <c r="AD26" s="42"/>
    </row>
    <row r="27" spans="2:30" ht="15" x14ac:dyDescent="0.25">
      <c r="P27" s="233"/>
      <c r="Q27" s="233"/>
      <c r="R27" s="232"/>
      <c r="S27" s="224"/>
      <c r="T27" s="224"/>
      <c r="U27" s="224"/>
      <c r="V27" s="232"/>
      <c r="W27" s="42"/>
      <c r="X27" s="42"/>
      <c r="Y27" s="42"/>
      <c r="Z27" s="42"/>
      <c r="AA27" s="42"/>
      <c r="AB27" s="42"/>
      <c r="AC27" s="42"/>
      <c r="AD27" s="42"/>
    </row>
    <row r="28" spans="2:30" ht="15" x14ac:dyDescent="0.25">
      <c r="H28" s="234"/>
      <c r="I28" s="234"/>
      <c r="J28" s="235"/>
      <c r="P28" s="233"/>
      <c r="Q28" s="241">
        <v>2011</v>
      </c>
      <c r="R28" s="224"/>
      <c r="S28" s="224"/>
      <c r="T28" s="224"/>
      <c r="U28" s="224"/>
      <c r="V28" s="232"/>
      <c r="W28" s="42"/>
      <c r="X28" s="42"/>
      <c r="Y28" s="42"/>
      <c r="Z28" s="42"/>
      <c r="AA28" s="42"/>
      <c r="AB28" s="42"/>
      <c r="AC28" s="42"/>
      <c r="AD28" s="42"/>
    </row>
    <row r="29" spans="2:30" ht="13.5" customHeight="1" x14ac:dyDescent="0.2">
      <c r="F29" s="52"/>
      <c r="G29" s="242"/>
      <c r="H29" s="234"/>
      <c r="I29" s="234"/>
      <c r="J29" s="235"/>
      <c r="K29" s="243"/>
      <c r="L29" s="243"/>
      <c r="M29" s="243"/>
      <c r="N29" s="243"/>
      <c r="P29" s="233"/>
      <c r="Q29" s="233" t="str">
        <f>B15</f>
        <v>George Town</v>
      </c>
      <c r="R29" s="228">
        <v>16136</v>
      </c>
      <c r="S29" s="225"/>
      <c r="T29" s="226"/>
      <c r="U29" s="227"/>
      <c r="V29" s="233"/>
      <c r="W29" s="231"/>
      <c r="X29" s="231"/>
      <c r="Y29" s="231"/>
      <c r="Z29" s="231"/>
      <c r="AA29" s="231"/>
    </row>
    <row r="30" spans="2:30" x14ac:dyDescent="0.2">
      <c r="F30" s="52"/>
      <c r="G30" s="234"/>
      <c r="H30" s="234"/>
      <c r="I30" s="234"/>
      <c r="J30" s="235"/>
      <c r="K30" s="243"/>
      <c r="L30" s="243"/>
      <c r="M30" s="243"/>
      <c r="N30" s="243"/>
      <c r="P30" s="233"/>
      <c r="Q30" s="233" t="str">
        <f>B16</f>
        <v>West Bay</v>
      </c>
      <c r="R30" s="228">
        <v>5531</v>
      </c>
      <c r="S30" s="225"/>
      <c r="T30" s="226"/>
      <c r="U30" s="227"/>
      <c r="V30" s="233"/>
      <c r="W30" s="231"/>
      <c r="X30" s="231"/>
      <c r="Y30" s="231"/>
      <c r="Z30" s="231"/>
      <c r="AA30" s="231"/>
    </row>
    <row r="31" spans="2:30" ht="13.5" customHeight="1" x14ac:dyDescent="0.2">
      <c r="F31" s="52"/>
      <c r="G31" s="239"/>
      <c r="H31" s="239"/>
      <c r="I31" s="236"/>
      <c r="J31" s="237"/>
      <c r="K31" s="243"/>
      <c r="L31" s="243"/>
      <c r="M31" s="243"/>
      <c r="N31" s="243"/>
      <c r="P31" s="233"/>
      <c r="Q31" s="233" t="str">
        <f>B17</f>
        <v>Bodden Town</v>
      </c>
      <c r="R31" s="228">
        <v>4945</v>
      </c>
      <c r="S31" s="225"/>
      <c r="T31" s="226"/>
      <c r="U31" s="227"/>
      <c r="V31" s="233"/>
      <c r="W31" s="231"/>
      <c r="X31" s="231"/>
      <c r="Y31" s="231"/>
      <c r="Z31" s="231"/>
      <c r="AA31" s="231"/>
    </row>
    <row r="32" spans="2:30" x14ac:dyDescent="0.2">
      <c r="F32" s="52"/>
      <c r="G32" s="239"/>
      <c r="H32" s="239"/>
      <c r="I32" s="236"/>
      <c r="J32" s="237"/>
      <c r="K32" s="243"/>
      <c r="L32" s="243"/>
      <c r="M32" s="243"/>
      <c r="N32" s="243"/>
      <c r="P32" s="233"/>
      <c r="Q32" s="233" t="str">
        <f>B18</f>
        <v>North Side</v>
      </c>
      <c r="R32" s="228">
        <v>545</v>
      </c>
      <c r="S32" s="225"/>
      <c r="T32" s="226"/>
      <c r="U32" s="227"/>
      <c r="V32" s="233"/>
      <c r="W32" s="231"/>
      <c r="X32" s="231"/>
      <c r="Y32" s="231"/>
      <c r="Z32" s="231"/>
      <c r="AA32" s="231"/>
    </row>
    <row r="33" spans="2:27" x14ac:dyDescent="0.2">
      <c r="F33" s="52"/>
      <c r="G33" s="239"/>
      <c r="H33" s="239"/>
      <c r="I33" s="236"/>
      <c r="J33" s="237"/>
      <c r="K33" s="243"/>
      <c r="L33" s="243"/>
      <c r="M33" s="243"/>
      <c r="N33" s="243"/>
      <c r="P33" s="233"/>
      <c r="Q33" s="233" t="str">
        <f>B19</f>
        <v>East End</v>
      </c>
      <c r="R33" s="228">
        <v>510</v>
      </c>
      <c r="S33" s="225"/>
      <c r="T33" s="226"/>
      <c r="U33" s="227"/>
      <c r="V33" s="233"/>
      <c r="W33" s="231"/>
      <c r="X33" s="231"/>
      <c r="Y33" s="231"/>
      <c r="Z33" s="231"/>
      <c r="AA33" s="231"/>
    </row>
    <row r="34" spans="2:27" x14ac:dyDescent="0.2">
      <c r="F34" s="52"/>
      <c r="G34" s="239"/>
      <c r="H34" s="239"/>
      <c r="I34" s="236"/>
      <c r="J34" s="237"/>
      <c r="K34" s="243"/>
      <c r="L34" s="243"/>
      <c r="M34" s="243"/>
      <c r="N34" s="243"/>
      <c r="P34" s="233"/>
      <c r="Q34" s="233" t="str">
        <f>B21</f>
        <v xml:space="preserve">Sister Islands </v>
      </c>
      <c r="R34" s="229">
        <v>1167</v>
      </c>
      <c r="S34" s="225"/>
      <c r="T34" s="225"/>
      <c r="U34" s="227"/>
      <c r="V34" s="233"/>
      <c r="W34" s="231"/>
      <c r="X34" s="231"/>
      <c r="Y34" s="231"/>
      <c r="Z34" s="231"/>
      <c r="AA34" s="231"/>
    </row>
    <row r="35" spans="2:27" x14ac:dyDescent="0.2">
      <c r="F35" s="52"/>
      <c r="G35" s="239"/>
      <c r="H35" s="239"/>
      <c r="I35" s="236"/>
      <c r="J35" s="237"/>
      <c r="K35" s="243"/>
      <c r="L35" s="243"/>
      <c r="M35" s="243"/>
      <c r="N35" s="243"/>
      <c r="P35" s="233"/>
      <c r="Q35" s="233"/>
      <c r="R35" s="230">
        <f>SUM(R37:R38)</f>
        <v>0</v>
      </c>
      <c r="S35" s="225"/>
      <c r="T35" s="225"/>
      <c r="U35" s="225"/>
      <c r="V35" s="233"/>
      <c r="W35" s="231"/>
      <c r="X35" s="231"/>
      <c r="Y35" s="231"/>
      <c r="Z35" s="231"/>
      <c r="AA35" s="231"/>
    </row>
    <row r="36" spans="2:27" x14ac:dyDescent="0.2">
      <c r="F36" s="52"/>
      <c r="G36" s="239"/>
      <c r="H36" s="239"/>
      <c r="I36" s="236"/>
      <c r="J36" s="237"/>
      <c r="K36" s="243"/>
      <c r="L36" s="243"/>
      <c r="M36" s="243"/>
      <c r="N36" s="243"/>
      <c r="P36" s="233"/>
      <c r="Q36" s="233"/>
      <c r="R36" s="225"/>
      <c r="S36" s="225"/>
      <c r="T36" s="225"/>
      <c r="U36" s="225"/>
      <c r="V36" s="233"/>
      <c r="W36" s="231"/>
      <c r="X36" s="231"/>
      <c r="Y36" s="231"/>
      <c r="Z36" s="231"/>
      <c r="AA36" s="231"/>
    </row>
    <row r="37" spans="2:27" ht="15" x14ac:dyDescent="0.25">
      <c r="F37" s="52"/>
      <c r="G37" s="239"/>
      <c r="H37" s="239"/>
      <c r="I37" s="236"/>
      <c r="J37" s="237"/>
      <c r="K37" s="243"/>
      <c r="L37" s="243"/>
      <c r="M37" s="243"/>
      <c r="N37" s="243"/>
      <c r="O37"/>
      <c r="P37" s="391"/>
      <c r="Q37" s="391"/>
      <c r="R37" s="391"/>
      <c r="S37" s="391"/>
      <c r="T37" s="391"/>
      <c r="U37" s="391"/>
      <c r="V37"/>
      <c r="W37"/>
    </row>
    <row r="38" spans="2:27" ht="13.5" customHeight="1" x14ac:dyDescent="0.25">
      <c r="F38" s="52"/>
      <c r="G38" s="239"/>
      <c r="H38" s="236"/>
      <c r="I38" s="237"/>
      <c r="J38" s="238"/>
      <c r="K38" s="243"/>
      <c r="L38" s="243"/>
      <c r="M38" s="243"/>
      <c r="N38" s="243"/>
      <c r="O38"/>
      <c r="P38" s="391"/>
      <c r="Q38" s="391"/>
      <c r="R38" s="391"/>
      <c r="S38" s="391"/>
      <c r="T38" s="391"/>
      <c r="U38" s="391"/>
      <c r="V38"/>
      <c r="W38"/>
    </row>
    <row r="39" spans="2:27" ht="13.5" customHeight="1" x14ac:dyDescent="0.25">
      <c r="F39" s="52"/>
      <c r="G39" s="239"/>
      <c r="H39" s="239"/>
      <c r="I39" s="239"/>
      <c r="J39" s="239"/>
      <c r="K39" s="243"/>
      <c r="L39" s="243"/>
      <c r="M39" s="243"/>
      <c r="N39" s="243"/>
      <c r="O39"/>
      <c r="P39" s="391"/>
      <c r="Q39" s="391"/>
      <c r="R39" s="391"/>
      <c r="S39" s="391"/>
      <c r="T39" s="391"/>
      <c r="U39" s="391"/>
      <c r="V39"/>
      <c r="W39"/>
    </row>
    <row r="40" spans="2:27" ht="15" x14ac:dyDescent="0.25">
      <c r="O40"/>
      <c r="P40" s="391"/>
      <c r="Q40" s="391"/>
      <c r="R40" s="391"/>
      <c r="S40" s="391"/>
      <c r="T40" s="391"/>
      <c r="U40" s="391"/>
      <c r="V40"/>
      <c r="W40"/>
    </row>
    <row r="41" spans="2:27" ht="15" x14ac:dyDescent="0.25">
      <c r="O41"/>
      <c r="P41"/>
      <c r="Q41"/>
      <c r="R41"/>
      <c r="S41"/>
      <c r="T41"/>
      <c r="U41"/>
      <c r="V41"/>
      <c r="W41"/>
    </row>
    <row r="42" spans="2:27" ht="15" x14ac:dyDescent="0.25">
      <c r="O42"/>
      <c r="P42"/>
      <c r="Q42"/>
      <c r="R42"/>
      <c r="S42"/>
      <c r="T42"/>
      <c r="U42"/>
      <c r="V42"/>
      <c r="W42"/>
    </row>
    <row r="43" spans="2:27" ht="15" x14ac:dyDescent="0.25">
      <c r="O43"/>
      <c r="P43"/>
      <c r="Q43"/>
      <c r="R43"/>
      <c r="S43"/>
      <c r="T43"/>
      <c r="U43"/>
      <c r="V43"/>
      <c r="W43"/>
    </row>
    <row r="44" spans="2:27" ht="15" x14ac:dyDescent="0.25">
      <c r="O44"/>
      <c r="P44"/>
      <c r="Q44"/>
      <c r="R44"/>
      <c r="S44"/>
      <c r="T44"/>
      <c r="U44"/>
      <c r="V44"/>
      <c r="W44"/>
    </row>
    <row r="45" spans="2:27" ht="15" x14ac:dyDescent="0.25">
      <c r="O45"/>
      <c r="P45"/>
      <c r="Q45"/>
      <c r="R45"/>
      <c r="S45"/>
      <c r="T45"/>
      <c r="U45"/>
      <c r="V45"/>
      <c r="W45"/>
    </row>
    <row r="46" spans="2:27" ht="15" x14ac:dyDescent="0.25">
      <c r="O46"/>
      <c r="P46"/>
      <c r="Q46"/>
      <c r="R46"/>
      <c r="S46"/>
      <c r="T46"/>
      <c r="U46"/>
      <c r="V46"/>
      <c r="W46"/>
    </row>
    <row r="47" spans="2:27" ht="12.75" customHeight="1" x14ac:dyDescent="0.25">
      <c r="B47" s="390" t="s">
        <v>125</v>
      </c>
      <c r="C47" s="390"/>
      <c r="D47" s="390"/>
      <c r="E47" s="390"/>
      <c r="F47" s="390"/>
      <c r="G47" s="390"/>
      <c r="H47" s="390"/>
      <c r="O47"/>
      <c r="P47"/>
      <c r="Q47"/>
      <c r="R47"/>
      <c r="S47"/>
      <c r="T47"/>
      <c r="U47"/>
      <c r="V47"/>
      <c r="W47"/>
    </row>
    <row r="48" spans="2:27" ht="15" x14ac:dyDescent="0.25">
      <c r="B48" s="390"/>
      <c r="C48" s="390"/>
      <c r="D48" s="390"/>
      <c r="E48" s="390"/>
      <c r="F48" s="390"/>
      <c r="G48" s="390"/>
      <c r="H48" s="390"/>
      <c r="O48"/>
      <c r="P48"/>
      <c r="Q48"/>
      <c r="R48"/>
      <c r="S48"/>
      <c r="T48"/>
      <c r="U48"/>
      <c r="V48"/>
      <c r="W48"/>
    </row>
    <row r="49" spans="2:23" ht="15" x14ac:dyDescent="0.25">
      <c r="O49"/>
      <c r="P49"/>
      <c r="Q49"/>
      <c r="R49"/>
      <c r="S49"/>
      <c r="T49"/>
      <c r="U49"/>
      <c r="V49"/>
      <c r="W49"/>
    </row>
    <row r="50" spans="2:23" ht="12" customHeight="1" x14ac:dyDescent="0.25">
      <c r="B50" s="240"/>
      <c r="C50" s="240"/>
      <c r="D50" s="240"/>
      <c r="O50"/>
      <c r="P50"/>
      <c r="Q50"/>
      <c r="R50"/>
      <c r="S50"/>
      <c r="T50"/>
      <c r="U50"/>
      <c r="V50"/>
      <c r="W50"/>
    </row>
  </sheetData>
  <mergeCells count="11">
    <mergeCell ref="R8:S8"/>
    <mergeCell ref="P8:Q8"/>
    <mergeCell ref="B8:B9"/>
    <mergeCell ref="N8:O8"/>
    <mergeCell ref="L8:M8"/>
    <mergeCell ref="B47:H48"/>
    <mergeCell ref="C7:M7"/>
    <mergeCell ref="J8:K8"/>
    <mergeCell ref="H8:I8"/>
    <mergeCell ref="F8:G8"/>
    <mergeCell ref="C8:D8"/>
  </mergeCells>
  <pageMargins left="0.7" right="0.7" top="0.75" bottom="0.75" header="0.3" footer="0.3"/>
  <pageSetup scale="55" orientation="portrait" r:id="rId1"/>
  <ignoredErrors>
    <ignoredError sqref="H21:I21 I13:I20 K21 H13 J13:K13 L13:N13 M21:N21" formula="1"/>
  </ignoredErrors>
  <drawing r:id="rId2"/>
  <legacyDrawing r:id="rId3"/>
  <oleObjects>
    <mc:AlternateContent xmlns:mc="http://schemas.openxmlformats.org/markup-compatibility/2006">
      <mc:Choice Requires="x14">
        <oleObject progId="MSPhotoEd.3" shapeId="71681" r:id="rId4">
          <objectPr defaultSize="0" autoPict="0" r:id="rId5">
            <anchor moveWithCells="1" sizeWithCells="1">
              <from>
                <xdr:col>0</xdr:col>
                <xdr:colOff>76200</xdr:colOff>
                <xdr:row>0</xdr:row>
                <xdr:rowOff>57150</xdr:rowOff>
              </from>
              <to>
                <xdr:col>1</xdr:col>
                <xdr:colOff>171450</xdr:colOff>
                <xdr:row>2</xdr:row>
                <xdr:rowOff>123825</xdr:rowOff>
              </to>
            </anchor>
          </objectPr>
        </oleObject>
      </mc:Choice>
      <mc:Fallback>
        <oleObject progId="MSPhotoEd.3" shapeId="71681" r:id="rId4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K52"/>
  <sheetViews>
    <sheetView topLeftCell="A10" zoomScaleNormal="100" zoomScaleSheetLayoutView="100" workbookViewId="0">
      <selection activeCell="B27" sqref="B27:H39"/>
    </sheetView>
  </sheetViews>
  <sheetFormatPr defaultRowHeight="12.75" x14ac:dyDescent="0.2"/>
  <cols>
    <col min="1" max="1" width="9.140625" style="46"/>
    <col min="2" max="2" width="12.140625" style="46" bestFit="1" customWidth="1"/>
    <col min="3" max="3" width="10.42578125" style="46" bestFit="1" customWidth="1"/>
    <col min="4" max="4" width="9.85546875" style="46" bestFit="1" customWidth="1"/>
    <col min="5" max="5" width="11.28515625" style="46" bestFit="1" customWidth="1"/>
    <col min="6" max="6" width="9.85546875" style="46" bestFit="1" customWidth="1"/>
    <col min="7" max="7" width="11.85546875" style="46" bestFit="1" customWidth="1"/>
    <col min="8" max="8" width="9.85546875" style="46" bestFit="1" customWidth="1"/>
    <col min="9" max="16384" width="9.140625" style="46"/>
  </cols>
  <sheetData>
    <row r="1" spans="2:11" s="42" customFormat="1" ht="15" x14ac:dyDescent="0.25"/>
    <row r="2" spans="2:11" s="42" customFormat="1" ht="15" x14ac:dyDescent="0.25">
      <c r="G2" s="43" t="s">
        <v>187</v>
      </c>
      <c r="H2" s="43"/>
      <c r="I2" s="43"/>
      <c r="J2" s="43"/>
    </row>
    <row r="3" spans="2:11" s="42" customFormat="1" ht="15" x14ac:dyDescent="0.25">
      <c r="G3" s="44"/>
      <c r="H3" s="44"/>
      <c r="I3" s="45"/>
      <c r="J3" s="46"/>
    </row>
    <row r="6" spans="2:11" x14ac:dyDescent="0.2">
      <c r="B6" s="15"/>
      <c r="C6" s="15"/>
      <c r="D6" s="15"/>
      <c r="E6" s="15"/>
      <c r="F6" s="15"/>
      <c r="G6" s="15"/>
      <c r="H6" s="15"/>
    </row>
    <row r="7" spans="2:11" x14ac:dyDescent="0.2">
      <c r="B7" s="245" t="s">
        <v>29</v>
      </c>
      <c r="C7" s="354" t="s">
        <v>193</v>
      </c>
      <c r="D7" s="354"/>
      <c r="E7" s="354"/>
      <c r="F7" s="354"/>
      <c r="G7" s="354"/>
      <c r="H7" s="354"/>
    </row>
    <row r="8" spans="2:11" x14ac:dyDescent="0.2">
      <c r="B8" s="1"/>
      <c r="C8" s="1"/>
      <c r="D8" s="1"/>
      <c r="E8" s="1"/>
      <c r="F8" s="1"/>
      <c r="G8" s="1"/>
      <c r="H8" s="1"/>
      <c r="K8" s="67"/>
    </row>
    <row r="9" spans="2:11" x14ac:dyDescent="0.2">
      <c r="B9" s="246" t="s">
        <v>0</v>
      </c>
      <c r="C9" s="352" t="s">
        <v>1</v>
      </c>
      <c r="D9" s="352"/>
      <c r="E9" s="353" t="s">
        <v>2</v>
      </c>
      <c r="F9" s="353"/>
      <c r="G9" s="352" t="s">
        <v>3</v>
      </c>
      <c r="H9" s="352"/>
      <c r="K9" s="67"/>
    </row>
    <row r="10" spans="2:11" x14ac:dyDescent="0.2">
      <c r="B10" s="247"/>
      <c r="C10" s="248" t="s">
        <v>4</v>
      </c>
      <c r="D10" s="248" t="s">
        <v>5</v>
      </c>
      <c r="E10" s="248" t="s">
        <v>4</v>
      </c>
      <c r="F10" s="248" t="s">
        <v>5</v>
      </c>
      <c r="G10" s="248" t="s">
        <v>4</v>
      </c>
      <c r="H10" s="248" t="s">
        <v>5</v>
      </c>
      <c r="K10" s="67"/>
    </row>
    <row r="11" spans="2:11" x14ac:dyDescent="0.2">
      <c r="B11" s="249"/>
      <c r="C11" s="249"/>
      <c r="D11" s="249"/>
      <c r="E11" s="249"/>
      <c r="F11" s="249"/>
      <c r="G11" s="249"/>
      <c r="H11" s="249"/>
      <c r="K11" s="67"/>
    </row>
    <row r="12" spans="2:11" x14ac:dyDescent="0.2">
      <c r="B12" s="2" t="s">
        <v>1</v>
      </c>
      <c r="C12" s="3">
        <v>69913.999999999316</v>
      </c>
      <c r="D12" s="250">
        <v>100</v>
      </c>
      <c r="E12" s="3">
        <v>34539.06059562444</v>
      </c>
      <c r="F12" s="250">
        <v>100</v>
      </c>
      <c r="G12" s="3">
        <v>35374.939404374898</v>
      </c>
      <c r="H12" s="250">
        <v>100</v>
      </c>
      <c r="K12" s="67"/>
    </row>
    <row r="13" spans="2:11" x14ac:dyDescent="0.2">
      <c r="B13" s="5"/>
      <c r="C13" s="6"/>
      <c r="D13" s="8"/>
      <c r="E13" s="6"/>
      <c r="F13" s="8"/>
      <c r="G13" s="6"/>
      <c r="H13" s="8"/>
      <c r="K13" s="67"/>
    </row>
    <row r="14" spans="2:11" x14ac:dyDescent="0.2">
      <c r="B14" s="5" t="s">
        <v>6</v>
      </c>
      <c r="C14" s="10">
        <v>36547.432334152523</v>
      </c>
      <c r="D14" s="251">
        <v>52.274840996299567</v>
      </c>
      <c r="E14" s="6">
        <v>18405.644656587876</v>
      </c>
      <c r="F14" s="8">
        <v>53.289360912495646</v>
      </c>
      <c r="G14" s="6">
        <v>18141.787677564516</v>
      </c>
      <c r="H14" s="8">
        <v>51.284293296403163</v>
      </c>
      <c r="K14" s="67"/>
    </row>
    <row r="15" spans="2:11" x14ac:dyDescent="0.2">
      <c r="B15" s="5" t="s">
        <v>7</v>
      </c>
      <c r="C15" s="10">
        <v>14182.792880650992</v>
      </c>
      <c r="D15" s="251">
        <v>20.286055554897633</v>
      </c>
      <c r="E15" s="6">
        <v>7046.8010686658226</v>
      </c>
      <c r="F15" s="8">
        <v>20.402410914321575</v>
      </c>
      <c r="G15" s="6">
        <v>7135.9918119852091</v>
      </c>
      <c r="H15" s="8">
        <v>20.172449570620849</v>
      </c>
    </row>
    <row r="16" spans="2:11" x14ac:dyDescent="0.2">
      <c r="B16" s="5" t="s">
        <v>8</v>
      </c>
      <c r="C16" s="10">
        <v>13961.243633895241</v>
      </c>
      <c r="D16" s="251">
        <v>19.969167311118486</v>
      </c>
      <c r="E16" s="6">
        <v>6717.4798797398462</v>
      </c>
      <c r="F16" s="8">
        <v>19.448936259114255</v>
      </c>
      <c r="G16" s="6">
        <v>7243.763754155435</v>
      </c>
      <c r="H16" s="8">
        <v>20.477105759394128</v>
      </c>
    </row>
    <row r="17" spans="2:8" x14ac:dyDescent="0.2">
      <c r="B17" s="5" t="s">
        <v>10</v>
      </c>
      <c r="C17" s="10">
        <v>1573.8488026262708</v>
      </c>
      <c r="D17" s="251">
        <v>2.2511210953833083</v>
      </c>
      <c r="E17" s="6">
        <v>570.02169031429275</v>
      </c>
      <c r="F17" s="8">
        <v>1.6503682511460824</v>
      </c>
      <c r="G17" s="6">
        <v>1003.827112311979</v>
      </c>
      <c r="H17" s="8">
        <v>2.8376786765261102</v>
      </c>
    </row>
    <row r="18" spans="2:8" x14ac:dyDescent="0.2">
      <c r="B18" s="5" t="s">
        <v>9</v>
      </c>
      <c r="C18" s="10">
        <v>1410.760805739824</v>
      </c>
      <c r="D18" s="251">
        <v>2.0178516545181764</v>
      </c>
      <c r="E18" s="6">
        <v>691.08698282400599</v>
      </c>
      <c r="F18" s="8">
        <v>2.0008852901794207</v>
      </c>
      <c r="G18" s="6">
        <v>719.6738229158193</v>
      </c>
      <c r="H18" s="8">
        <v>2.034417118540182</v>
      </c>
    </row>
    <row r="19" spans="2:8" ht="15" customHeight="1" x14ac:dyDescent="0.2">
      <c r="B19" s="252" t="s">
        <v>11</v>
      </c>
      <c r="C19" s="253">
        <v>2237.9215429350029</v>
      </c>
      <c r="D19" s="251">
        <v>3.2009633877835979</v>
      </c>
      <c r="E19" s="253">
        <v>1108.0263174928252</v>
      </c>
      <c r="F19" s="254">
        <v>3.2080383727436841</v>
      </c>
      <c r="G19" s="253">
        <v>1129.8952254421786</v>
      </c>
      <c r="H19" s="254">
        <v>3.1940555785162474</v>
      </c>
    </row>
    <row r="20" spans="2:8" x14ac:dyDescent="0.2">
      <c r="B20" s="15"/>
      <c r="C20" s="15"/>
      <c r="D20" s="255"/>
      <c r="E20" s="15"/>
      <c r="F20" s="15"/>
      <c r="G20" s="15"/>
      <c r="H20" s="15"/>
    </row>
    <row r="21" spans="2:8" x14ac:dyDescent="0.2">
      <c r="B21" s="15"/>
      <c r="C21" s="15"/>
      <c r="D21" s="15"/>
      <c r="E21" s="15"/>
      <c r="F21" s="15"/>
      <c r="G21" s="15"/>
      <c r="H21" s="15"/>
    </row>
    <row r="22" spans="2:8" x14ac:dyDescent="0.2">
      <c r="B22" s="15"/>
      <c r="C22" s="15"/>
      <c r="D22" s="15"/>
      <c r="E22" s="15"/>
      <c r="F22" s="15"/>
      <c r="G22" s="15"/>
      <c r="H22" s="15"/>
    </row>
    <row r="23" spans="2:8" x14ac:dyDescent="0.2">
      <c r="B23" s="15"/>
      <c r="C23" s="15"/>
      <c r="D23" s="15"/>
      <c r="E23" s="15"/>
      <c r="F23" s="15"/>
      <c r="G23" s="15"/>
      <c r="H23" s="15"/>
    </row>
    <row r="24" spans="2:8" x14ac:dyDescent="0.2">
      <c r="B24" s="15"/>
      <c r="C24" s="15"/>
      <c r="D24" s="15"/>
      <c r="E24" s="15"/>
      <c r="F24" s="15"/>
      <c r="G24" s="15"/>
      <c r="H24" s="15"/>
    </row>
    <row r="25" spans="2:8" x14ac:dyDescent="0.2">
      <c r="B25" s="245" t="s">
        <v>30</v>
      </c>
      <c r="C25" s="354" t="s">
        <v>194</v>
      </c>
      <c r="D25" s="354"/>
      <c r="E25" s="354"/>
      <c r="F25" s="354"/>
      <c r="G25" s="354"/>
      <c r="H25" s="354"/>
    </row>
    <row r="26" spans="2:8" x14ac:dyDescent="0.2">
      <c r="B26" s="1"/>
      <c r="C26" s="1"/>
      <c r="D26" s="1"/>
      <c r="E26" s="1"/>
      <c r="F26" s="1"/>
      <c r="G26" s="1"/>
      <c r="H26" s="1"/>
    </row>
    <row r="27" spans="2:8" x14ac:dyDescent="0.2">
      <c r="B27" s="246" t="s">
        <v>0</v>
      </c>
      <c r="C27" s="352" t="s">
        <v>1</v>
      </c>
      <c r="D27" s="352"/>
      <c r="E27" s="353" t="s">
        <v>12</v>
      </c>
      <c r="F27" s="353"/>
      <c r="G27" s="352" t="s">
        <v>13</v>
      </c>
      <c r="H27" s="352"/>
    </row>
    <row r="28" spans="2:8" x14ac:dyDescent="0.2">
      <c r="B28" s="247"/>
      <c r="C28" s="248" t="s">
        <v>4</v>
      </c>
      <c r="D28" s="248" t="s">
        <v>5</v>
      </c>
      <c r="E28" s="248" t="s">
        <v>4</v>
      </c>
      <c r="F28" s="248" t="s">
        <v>5</v>
      </c>
      <c r="G28" s="248" t="s">
        <v>4</v>
      </c>
      <c r="H28" s="248" t="s">
        <v>5</v>
      </c>
    </row>
    <row r="29" spans="2:8" x14ac:dyDescent="0.2">
      <c r="B29" s="249"/>
      <c r="C29" s="249"/>
      <c r="D29" s="249"/>
      <c r="E29" s="249"/>
      <c r="F29" s="249"/>
      <c r="G29" s="249"/>
      <c r="H29" s="249"/>
    </row>
    <row r="30" spans="2:8" x14ac:dyDescent="0.2">
      <c r="B30" s="2" t="s">
        <v>1</v>
      </c>
      <c r="C30" s="3">
        <v>69913.999999999316</v>
      </c>
      <c r="D30" s="250">
        <v>100</v>
      </c>
      <c r="E30" s="3">
        <v>37362.999999998807</v>
      </c>
      <c r="F30" s="250">
        <v>100</v>
      </c>
      <c r="G30" s="3">
        <f>C30-E30</f>
        <v>32551.000000000509</v>
      </c>
      <c r="H30" s="250">
        <v>100</v>
      </c>
    </row>
    <row r="31" spans="2:8" x14ac:dyDescent="0.2">
      <c r="B31" s="5"/>
      <c r="C31" s="6"/>
      <c r="D31" s="8"/>
      <c r="E31" s="6"/>
      <c r="F31" s="8"/>
      <c r="G31" s="6"/>
      <c r="H31" s="8"/>
    </row>
    <row r="32" spans="2:8" x14ac:dyDescent="0.2">
      <c r="B32" s="5" t="s">
        <v>6</v>
      </c>
      <c r="C32" s="10">
        <v>36547.432334152523</v>
      </c>
      <c r="D32" s="251">
        <v>52.274840996299567</v>
      </c>
      <c r="E32" s="6">
        <v>15293.959449120171</v>
      </c>
      <c r="F32" s="8">
        <v>40.933435348126913</v>
      </c>
      <c r="G32" s="6">
        <f t="shared" ref="G32:G37" si="0">C32-E32</f>
        <v>21253.472885032352</v>
      </c>
      <c r="H32" s="8">
        <f>+G32/$G$30*100</f>
        <v>65.292841648588436</v>
      </c>
    </row>
    <row r="33" spans="2:8" x14ac:dyDescent="0.2">
      <c r="B33" s="5" t="s">
        <v>7</v>
      </c>
      <c r="C33" s="10">
        <v>14182.792880650992</v>
      </c>
      <c r="D33" s="251">
        <v>20.286055554897633</v>
      </c>
      <c r="E33" s="6">
        <v>8604.6388676358292</v>
      </c>
      <c r="F33" s="8">
        <v>23.029839326703165</v>
      </c>
      <c r="G33" s="6">
        <f t="shared" si="0"/>
        <v>5578.1540130151625</v>
      </c>
      <c r="H33" s="8">
        <f t="shared" ref="H33:H37" si="1">+G33/$G$30*100</f>
        <v>17.13665943600834</v>
      </c>
    </row>
    <row r="34" spans="2:8" x14ac:dyDescent="0.2">
      <c r="B34" s="5" t="s">
        <v>8</v>
      </c>
      <c r="C34" s="10">
        <v>13961.243633895241</v>
      </c>
      <c r="D34" s="251">
        <v>19.969167311118486</v>
      </c>
      <c r="E34" s="6">
        <v>10148.328232593754</v>
      </c>
      <c r="F34" s="8">
        <v>27.161438408570184</v>
      </c>
      <c r="G34" s="6">
        <f t="shared" si="0"/>
        <v>3812.9154013014868</v>
      </c>
      <c r="H34" s="8">
        <f t="shared" si="1"/>
        <v>11.713665943600587</v>
      </c>
    </row>
    <row r="35" spans="2:8" x14ac:dyDescent="0.2">
      <c r="B35" s="5" t="s">
        <v>10</v>
      </c>
      <c r="C35" s="10">
        <v>1573.8488026262708</v>
      </c>
      <c r="D35" s="251">
        <v>2.2511210953833083</v>
      </c>
      <c r="E35" s="6">
        <v>1114.8867635807187</v>
      </c>
      <c r="F35" s="8">
        <v>2.9839326702372784</v>
      </c>
      <c r="G35" s="6">
        <f t="shared" si="0"/>
        <v>458.96203904555205</v>
      </c>
      <c r="H35" s="8">
        <f t="shared" si="1"/>
        <v>1.4099783080260049</v>
      </c>
    </row>
    <row r="36" spans="2:8" x14ac:dyDescent="0.2">
      <c r="B36" s="5" t="s">
        <v>9</v>
      </c>
      <c r="C36" s="10">
        <v>1410.760805739824</v>
      </c>
      <c r="D36" s="251">
        <v>2.0178516545181764</v>
      </c>
      <c r="E36" s="6">
        <v>1057.7130833970923</v>
      </c>
      <c r="F36" s="8">
        <v>2.8309104820199824</v>
      </c>
      <c r="G36" s="6">
        <f t="shared" si="0"/>
        <v>353.04772234273173</v>
      </c>
      <c r="H36" s="8">
        <f t="shared" si="1"/>
        <v>1.0845986984815403</v>
      </c>
    </row>
    <row r="37" spans="2:8" ht="15" customHeight="1" x14ac:dyDescent="0.2">
      <c r="B37" s="252" t="s">
        <v>11</v>
      </c>
      <c r="C37" s="253">
        <v>2237.9215429350029</v>
      </c>
      <c r="D37" s="256">
        <v>3.2009633877835979</v>
      </c>
      <c r="E37" s="253">
        <v>1143.4736036725319</v>
      </c>
      <c r="F37" s="254">
        <v>3.0604437643459264</v>
      </c>
      <c r="G37" s="253">
        <f t="shared" si="0"/>
        <v>1094.447939262471</v>
      </c>
      <c r="H37" s="254">
        <f t="shared" si="1"/>
        <v>3.3622559652927833</v>
      </c>
    </row>
    <row r="38" spans="2:8" ht="15" customHeight="1" x14ac:dyDescent="0.2">
      <c r="B38" s="41"/>
      <c r="C38" s="6"/>
      <c r="D38" s="11"/>
      <c r="E38" s="6"/>
      <c r="F38" s="8"/>
      <c r="G38" s="6"/>
      <c r="H38" s="8"/>
    </row>
    <row r="39" spans="2:8" x14ac:dyDescent="0.2">
      <c r="B39" s="29" t="s">
        <v>39</v>
      </c>
      <c r="C39" s="15"/>
      <c r="D39" s="15"/>
      <c r="E39" s="15"/>
      <c r="F39" s="15"/>
      <c r="G39" s="15"/>
      <c r="H39" s="15"/>
    </row>
    <row r="51" spans="1:10" s="42" customFormat="1" ht="12.75" customHeight="1" x14ac:dyDescent="0.25">
      <c r="A51" s="61"/>
      <c r="B51" s="61"/>
      <c r="C51" s="61"/>
      <c r="D51" s="61"/>
      <c r="E51" s="61"/>
      <c r="F51" s="61"/>
      <c r="G51" s="61"/>
      <c r="H51" s="61"/>
      <c r="I51" s="61"/>
      <c r="J51" s="61"/>
    </row>
    <row r="52" spans="1:10" x14ac:dyDescent="0.2">
      <c r="A52" s="90"/>
      <c r="B52" s="90"/>
      <c r="C52" s="90"/>
      <c r="D52" s="90"/>
      <c r="E52" s="90"/>
      <c r="F52" s="90"/>
      <c r="G52" s="90"/>
      <c r="H52" s="90"/>
      <c r="I52" s="90"/>
    </row>
  </sheetData>
  <mergeCells count="8">
    <mergeCell ref="C27:D27"/>
    <mergeCell ref="E27:F27"/>
    <mergeCell ref="G27:H27"/>
    <mergeCell ref="C7:H7"/>
    <mergeCell ref="C25:H25"/>
    <mergeCell ref="C9:D9"/>
    <mergeCell ref="E9:F9"/>
    <mergeCell ref="G9:H9"/>
  </mergeCells>
  <pageMargins left="0.7" right="0.7" top="0.75" bottom="0.75" header="0.3" footer="0.3"/>
  <pageSetup scale="96" orientation="portrait" r:id="rId1"/>
  <drawing r:id="rId2"/>
  <legacyDrawing r:id="rId3"/>
  <oleObjects>
    <mc:AlternateContent xmlns:mc="http://schemas.openxmlformats.org/markup-compatibility/2006">
      <mc:Choice Requires="x14">
        <oleObject progId="MSPhotoEd.3" shapeId="1025" r:id="rId4">
          <objectPr defaultSize="0" autoPict="0" r:id="rId5">
            <anchor moveWithCells="1" sizeWithCells="1">
              <from>
                <xdr:col>0</xdr:col>
                <xdr:colOff>38100</xdr:colOff>
                <xdr:row>0</xdr:row>
                <xdr:rowOff>57150</xdr:rowOff>
              </from>
              <to>
                <xdr:col>1</xdr:col>
                <xdr:colOff>257175</xdr:colOff>
                <xdr:row>2</xdr:row>
                <xdr:rowOff>85725</xdr:rowOff>
              </to>
            </anchor>
          </objectPr>
        </oleObject>
      </mc:Choice>
      <mc:Fallback>
        <oleObject progId="MSPhotoEd.3" shapeId="1025" r:id="rId4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L55"/>
  <sheetViews>
    <sheetView topLeftCell="A4" zoomScaleNormal="100" zoomScaleSheetLayoutView="100" workbookViewId="0">
      <selection activeCell="B29" sqref="B29:H43"/>
    </sheetView>
  </sheetViews>
  <sheetFormatPr defaultRowHeight="12.75" x14ac:dyDescent="0.2"/>
  <cols>
    <col min="1" max="1" width="9.140625" style="46"/>
    <col min="2" max="8" width="10.7109375" style="46" customWidth="1"/>
    <col min="9" max="16384" width="9.140625" style="46"/>
  </cols>
  <sheetData>
    <row r="1" spans="2:12" s="42" customFormat="1" ht="15" x14ac:dyDescent="0.25"/>
    <row r="2" spans="2:12" s="42" customFormat="1" ht="15" x14ac:dyDescent="0.25">
      <c r="G2" s="43" t="s">
        <v>187</v>
      </c>
    </row>
    <row r="3" spans="2:12" s="42" customFormat="1" ht="15" x14ac:dyDescent="0.25">
      <c r="G3" s="44"/>
      <c r="H3" s="44"/>
      <c r="I3" s="45"/>
      <c r="J3" s="46"/>
      <c r="K3" s="45"/>
    </row>
    <row r="5" spans="2:12" x14ac:dyDescent="0.2">
      <c r="B5" s="15"/>
      <c r="C5" s="15"/>
      <c r="D5" s="15"/>
      <c r="E5" s="15"/>
      <c r="F5" s="15"/>
      <c r="G5" s="15"/>
      <c r="H5" s="15"/>
    </row>
    <row r="6" spans="2:12" x14ac:dyDescent="0.2">
      <c r="B6" s="15"/>
      <c r="C6" s="15"/>
      <c r="D6" s="15"/>
      <c r="E6" s="15"/>
      <c r="F6" s="15"/>
      <c r="G6" s="15"/>
      <c r="H6" s="15"/>
    </row>
    <row r="7" spans="2:12" x14ac:dyDescent="0.2">
      <c r="B7" s="245" t="s">
        <v>37</v>
      </c>
      <c r="C7" s="354" t="s">
        <v>195</v>
      </c>
      <c r="D7" s="354"/>
      <c r="E7" s="354"/>
      <c r="F7" s="354"/>
      <c r="G7" s="354"/>
      <c r="H7" s="354"/>
    </row>
    <row r="8" spans="2:12" ht="15" x14ac:dyDescent="0.25">
      <c r="B8" s="1"/>
      <c r="C8" s="1"/>
      <c r="D8" s="1"/>
      <c r="E8" s="1"/>
      <c r="F8" s="1"/>
      <c r="G8" s="1"/>
      <c r="H8" s="1"/>
      <c r="L8" s="42"/>
    </row>
    <row r="9" spans="2:12" ht="15" x14ac:dyDescent="0.25">
      <c r="B9" s="257" t="s">
        <v>108</v>
      </c>
      <c r="C9" s="352" t="s">
        <v>1</v>
      </c>
      <c r="D9" s="352"/>
      <c r="E9" s="353" t="s">
        <v>2</v>
      </c>
      <c r="F9" s="353"/>
      <c r="G9" s="352" t="s">
        <v>3</v>
      </c>
      <c r="H9" s="352"/>
      <c r="L9" s="42"/>
    </row>
    <row r="10" spans="2:12" ht="15" x14ac:dyDescent="0.25">
      <c r="B10" s="247"/>
      <c r="C10" s="248" t="s">
        <v>4</v>
      </c>
      <c r="D10" s="248" t="s">
        <v>5</v>
      </c>
      <c r="E10" s="248" t="s">
        <v>4</v>
      </c>
      <c r="F10" s="248" t="s">
        <v>5</v>
      </c>
      <c r="G10" s="248" t="s">
        <v>4</v>
      </c>
      <c r="H10" s="248" t="s">
        <v>5</v>
      </c>
      <c r="L10" s="42"/>
    </row>
    <row r="11" spans="2:12" ht="15" x14ac:dyDescent="0.25">
      <c r="B11" s="249"/>
      <c r="C11" s="249"/>
      <c r="D11" s="249"/>
      <c r="E11" s="249"/>
      <c r="F11" s="249"/>
      <c r="G11" s="249"/>
      <c r="H11" s="249"/>
      <c r="L11" s="42"/>
    </row>
    <row r="12" spans="2:12" ht="15" x14ac:dyDescent="0.25">
      <c r="B12" s="2" t="s">
        <v>1</v>
      </c>
      <c r="C12" s="3">
        <v>69913.999999999316</v>
      </c>
      <c r="D12" s="250">
        <v>100</v>
      </c>
      <c r="E12" s="3">
        <v>34539.06059562444</v>
      </c>
      <c r="F12" s="250">
        <v>100</v>
      </c>
      <c r="G12" s="3">
        <v>35374.939404374898</v>
      </c>
      <c r="H12" s="250">
        <v>100</v>
      </c>
      <c r="L12" s="42"/>
    </row>
    <row r="13" spans="2:12" ht="15" x14ac:dyDescent="0.25">
      <c r="B13" s="5"/>
      <c r="C13" s="6"/>
      <c r="D13" s="8"/>
      <c r="E13" s="6"/>
      <c r="F13" s="8"/>
      <c r="G13" s="6"/>
      <c r="H13" s="8"/>
      <c r="L13" s="42"/>
    </row>
    <row r="14" spans="2:12" ht="15" x14ac:dyDescent="0.25">
      <c r="B14" s="10" t="s">
        <v>14</v>
      </c>
      <c r="C14" s="10">
        <v>10652.173143278254</v>
      </c>
      <c r="D14" s="251">
        <v>15.236108852702404</v>
      </c>
      <c r="E14" s="10">
        <v>5172.2179172053802</v>
      </c>
      <c r="F14" s="251">
        <v>14.974981450018417</v>
      </c>
      <c r="G14" s="10">
        <v>5479.9552260728678</v>
      </c>
      <c r="H14" s="251">
        <v>15.491066043763031</v>
      </c>
      <c r="L14" s="42"/>
    </row>
    <row r="15" spans="2:12" ht="15" x14ac:dyDescent="0.25">
      <c r="B15" s="10" t="s">
        <v>15</v>
      </c>
      <c r="C15" s="10">
        <v>6250.0847970298573</v>
      </c>
      <c r="D15" s="251">
        <v>8.9396755972050208</v>
      </c>
      <c r="E15" s="10">
        <v>3156.1306489169797</v>
      </c>
      <c r="F15" s="251">
        <v>9.1378589761552806</v>
      </c>
      <c r="G15" s="10">
        <v>3093.9541481128658</v>
      </c>
      <c r="H15" s="251">
        <v>8.746175117773431</v>
      </c>
      <c r="L15" s="42"/>
    </row>
    <row r="16" spans="2:12" ht="15" x14ac:dyDescent="0.25">
      <c r="B16" s="10" t="s">
        <v>16</v>
      </c>
      <c r="C16" s="10">
        <v>11876.836932618784</v>
      </c>
      <c r="D16" s="251">
        <v>16.987780605628199</v>
      </c>
      <c r="E16" s="10">
        <v>5773.6866148737054</v>
      </c>
      <c r="F16" s="251">
        <v>16.716397363757896</v>
      </c>
      <c r="G16" s="10">
        <v>6103.150317745115</v>
      </c>
      <c r="H16" s="251">
        <v>17.252751299385476</v>
      </c>
      <c r="L16" s="42"/>
    </row>
    <row r="17" spans="2:12" ht="15" x14ac:dyDescent="0.25">
      <c r="B17" s="10" t="s">
        <v>17</v>
      </c>
      <c r="C17" s="10">
        <v>13921.226013108084</v>
      </c>
      <c r="D17" s="251">
        <v>19.911928960019768</v>
      </c>
      <c r="E17" s="10">
        <v>6879.8553068991323</v>
      </c>
      <c r="F17" s="251">
        <v>19.919057404157375</v>
      </c>
      <c r="G17" s="10">
        <v>7041.370706209038</v>
      </c>
      <c r="H17" s="251">
        <v>19.904968954768631</v>
      </c>
      <c r="L17" s="42"/>
    </row>
    <row r="18" spans="2:12" ht="15" x14ac:dyDescent="0.25">
      <c r="B18" s="10" t="s">
        <v>18</v>
      </c>
      <c r="C18" s="10">
        <v>12781.752688261262</v>
      </c>
      <c r="D18" s="251">
        <v>18.282107572533953</v>
      </c>
      <c r="E18" s="10">
        <v>6266.3808285769937</v>
      </c>
      <c r="F18" s="251">
        <v>18.142881481179735</v>
      </c>
      <c r="G18" s="10">
        <v>6515.3718596843146</v>
      </c>
      <c r="H18" s="251">
        <v>18.418043873394012</v>
      </c>
      <c r="L18" s="42"/>
    </row>
    <row r="19" spans="2:12" ht="15" x14ac:dyDescent="0.25">
      <c r="B19" s="10" t="s">
        <v>19</v>
      </c>
      <c r="C19" s="10">
        <v>8269.1747465259068</v>
      </c>
      <c r="D19" s="251">
        <v>11.827637878716692</v>
      </c>
      <c r="E19" s="10">
        <v>4336.3391084548985</v>
      </c>
      <c r="F19" s="251">
        <v>12.554884335806877</v>
      </c>
      <c r="G19" s="10">
        <v>3932.8356380709965</v>
      </c>
      <c r="H19" s="251">
        <v>11.117575617909367</v>
      </c>
      <c r="L19" s="42"/>
    </row>
    <row r="20" spans="2:12" ht="15" x14ac:dyDescent="0.25">
      <c r="B20" s="10" t="s">
        <v>20</v>
      </c>
      <c r="C20" s="10">
        <v>5552.4223960088202</v>
      </c>
      <c r="D20" s="251">
        <v>7.9417890494162462</v>
      </c>
      <c r="E20" s="10">
        <v>2769.4932658619441</v>
      </c>
      <c r="F20" s="251">
        <v>8.0184383075340371</v>
      </c>
      <c r="G20" s="10">
        <v>2782.9291301468638</v>
      </c>
      <c r="H20" s="251">
        <v>7.866950946077643</v>
      </c>
      <c r="L20" s="42"/>
    </row>
    <row r="21" spans="2:12" ht="15" x14ac:dyDescent="0.25">
      <c r="B21" s="253" t="s">
        <v>184</v>
      </c>
      <c r="C21" s="258">
        <v>610.3292831690527</v>
      </c>
      <c r="D21" s="256">
        <v>0.87297148377872624</v>
      </c>
      <c r="E21" s="258">
        <v>184.95690483579983</v>
      </c>
      <c r="F21" s="256">
        <v>0.53550068139152285</v>
      </c>
      <c r="G21" s="258">
        <v>425.37237833325287</v>
      </c>
      <c r="H21" s="256">
        <v>1.2024681469295919</v>
      </c>
      <c r="L21" s="42"/>
    </row>
    <row r="22" spans="2:12" ht="15" x14ac:dyDescent="0.25">
      <c r="B22" s="6"/>
      <c r="C22" s="10"/>
      <c r="D22" s="251"/>
      <c r="E22" s="10"/>
      <c r="F22" s="251"/>
      <c r="G22" s="10"/>
      <c r="H22" s="251"/>
      <c r="L22" s="42"/>
    </row>
    <row r="23" spans="2:12" ht="15" x14ac:dyDescent="0.25">
      <c r="B23" s="15"/>
      <c r="C23" s="15"/>
      <c r="D23" s="15"/>
      <c r="E23" s="15"/>
      <c r="F23" s="15"/>
      <c r="G23" s="15"/>
      <c r="H23" s="15"/>
      <c r="L23" s="42"/>
    </row>
    <row r="24" spans="2:12" ht="15" x14ac:dyDescent="0.25">
      <c r="B24" s="15"/>
      <c r="C24" s="15"/>
      <c r="D24" s="15"/>
      <c r="E24" s="15"/>
      <c r="F24" s="15"/>
      <c r="G24" s="15"/>
      <c r="H24" s="15"/>
      <c r="L24" s="42"/>
    </row>
    <row r="25" spans="2:12" ht="15" x14ac:dyDescent="0.25">
      <c r="B25" s="15"/>
      <c r="C25" s="15"/>
      <c r="D25" s="15"/>
      <c r="E25" s="15"/>
      <c r="F25" s="15"/>
      <c r="G25" s="15"/>
      <c r="H25" s="15"/>
      <c r="L25" s="42"/>
    </row>
    <row r="26" spans="2:12" ht="15" x14ac:dyDescent="0.25">
      <c r="B26" s="15"/>
      <c r="C26" s="15"/>
      <c r="D26" s="15"/>
      <c r="E26" s="15"/>
      <c r="F26" s="15"/>
      <c r="G26" s="15"/>
      <c r="H26" s="15"/>
      <c r="L26" s="42"/>
    </row>
    <row r="27" spans="2:12" ht="15" x14ac:dyDescent="0.25">
      <c r="B27" s="245" t="s">
        <v>38</v>
      </c>
      <c r="C27" s="354" t="s">
        <v>196</v>
      </c>
      <c r="D27" s="354"/>
      <c r="E27" s="354"/>
      <c r="F27" s="354"/>
      <c r="G27" s="354"/>
      <c r="H27" s="354"/>
      <c r="L27" s="42"/>
    </row>
    <row r="28" spans="2:12" ht="15" x14ac:dyDescent="0.25">
      <c r="B28" s="1"/>
      <c r="C28" s="1"/>
      <c r="D28" s="1"/>
      <c r="E28" s="1"/>
      <c r="F28" s="1"/>
      <c r="G28" s="1"/>
      <c r="H28" s="1"/>
      <c r="L28" s="42"/>
    </row>
    <row r="29" spans="2:12" ht="15" x14ac:dyDescent="0.25">
      <c r="B29" s="257" t="s">
        <v>108</v>
      </c>
      <c r="C29" s="352" t="s">
        <v>1</v>
      </c>
      <c r="D29" s="352"/>
      <c r="E29" s="353" t="s">
        <v>12</v>
      </c>
      <c r="F29" s="353"/>
      <c r="G29" s="352" t="s">
        <v>13</v>
      </c>
      <c r="H29" s="352"/>
      <c r="L29" s="42"/>
    </row>
    <row r="30" spans="2:12" ht="15" x14ac:dyDescent="0.25">
      <c r="B30" s="247"/>
      <c r="C30" s="248" t="s">
        <v>4</v>
      </c>
      <c r="D30" s="248" t="s">
        <v>5</v>
      </c>
      <c r="E30" s="248" t="s">
        <v>4</v>
      </c>
      <c r="F30" s="248" t="s">
        <v>5</v>
      </c>
      <c r="G30" s="248" t="s">
        <v>4</v>
      </c>
      <c r="H30" s="248" t="s">
        <v>5</v>
      </c>
      <c r="L30" s="42"/>
    </row>
    <row r="31" spans="2:12" ht="15" x14ac:dyDescent="0.25">
      <c r="B31" s="249"/>
      <c r="C31" s="249"/>
      <c r="D31" s="249"/>
      <c r="E31" s="249"/>
      <c r="F31" s="249"/>
      <c r="G31" s="249"/>
      <c r="H31" s="249"/>
      <c r="L31" s="42"/>
    </row>
    <row r="32" spans="2:12" x14ac:dyDescent="0.2">
      <c r="B32" s="2" t="s">
        <v>1</v>
      </c>
      <c r="C32" s="3">
        <v>69913.999999999316</v>
      </c>
      <c r="D32" s="250">
        <v>100</v>
      </c>
      <c r="E32" s="3">
        <v>37362.999999998807</v>
      </c>
      <c r="F32" s="250">
        <v>100</v>
      </c>
      <c r="G32" s="3">
        <f>C32-E32</f>
        <v>32551.000000000509</v>
      </c>
      <c r="H32" s="250">
        <v>100</v>
      </c>
    </row>
    <row r="33" spans="2:8" x14ac:dyDescent="0.2">
      <c r="B33" s="5"/>
      <c r="C33" s="6"/>
      <c r="D33" s="7"/>
      <c r="E33" s="6"/>
      <c r="F33" s="7"/>
      <c r="G33" s="6"/>
      <c r="H33" s="7"/>
    </row>
    <row r="34" spans="2:8" x14ac:dyDescent="0.2">
      <c r="B34" s="10" t="s">
        <v>14</v>
      </c>
      <c r="C34" s="10">
        <v>10652.173143278254</v>
      </c>
      <c r="D34" s="251">
        <v>15.236108852702404</v>
      </c>
      <c r="E34" s="10">
        <v>8004.3152257077472</v>
      </c>
      <c r="F34" s="251">
        <v>21.423106350421548</v>
      </c>
      <c r="G34" s="10">
        <f t="shared" ref="G34:G41" si="0">C34-E34</f>
        <v>2647.8579175705072</v>
      </c>
      <c r="H34" s="251">
        <f>+G34/$G$32*100</f>
        <v>8.1344902386116118</v>
      </c>
    </row>
    <row r="35" spans="2:8" x14ac:dyDescent="0.2">
      <c r="B35" s="10" t="s">
        <v>15</v>
      </c>
      <c r="C35" s="10">
        <v>6250.0847970298573</v>
      </c>
      <c r="D35" s="251">
        <v>8.9396755972050208</v>
      </c>
      <c r="E35" s="10">
        <v>4802.5891354246432</v>
      </c>
      <c r="F35" s="251">
        <v>12.853863810252914</v>
      </c>
      <c r="G35" s="10">
        <f t="shared" si="0"/>
        <v>1447.4956616052141</v>
      </c>
      <c r="H35" s="251">
        <f t="shared" ref="H35:H41" si="1">+G35/$G$32*100</f>
        <v>4.4468546637743582</v>
      </c>
    </row>
    <row r="36" spans="2:8" x14ac:dyDescent="0.2">
      <c r="B36" s="10" t="s">
        <v>16</v>
      </c>
      <c r="C36" s="10">
        <v>11876.836932618784</v>
      </c>
      <c r="D36" s="251">
        <v>16.987780605628199</v>
      </c>
      <c r="E36" s="10">
        <v>4145.0918133129344</v>
      </c>
      <c r="F36" s="251">
        <v>11.094108645754</v>
      </c>
      <c r="G36" s="10">
        <f t="shared" si="0"/>
        <v>7731.7451193058496</v>
      </c>
      <c r="H36" s="251">
        <f t="shared" si="1"/>
        <v>23.75271149674581</v>
      </c>
    </row>
    <row r="37" spans="2:8" x14ac:dyDescent="0.2">
      <c r="B37" s="10" t="s">
        <v>17</v>
      </c>
      <c r="C37" s="10">
        <v>13921.226013108084</v>
      </c>
      <c r="D37" s="251">
        <v>19.911928960019768</v>
      </c>
      <c r="E37" s="10">
        <v>4459.5470543228821</v>
      </c>
      <c r="F37" s="251">
        <v>11.935730680949133</v>
      </c>
      <c r="G37" s="10">
        <f t="shared" si="0"/>
        <v>9461.6789587852018</v>
      </c>
      <c r="H37" s="251">
        <f t="shared" si="1"/>
        <v>29.067245119305259</v>
      </c>
    </row>
    <row r="38" spans="2:8" x14ac:dyDescent="0.2">
      <c r="B38" s="10" t="s">
        <v>18</v>
      </c>
      <c r="C38" s="10">
        <v>12781.752688261262</v>
      </c>
      <c r="D38" s="251">
        <v>18.282107572533953</v>
      </c>
      <c r="E38" s="10">
        <v>6003.2364192808072</v>
      </c>
      <c r="F38" s="251">
        <v>16.067329762816151</v>
      </c>
      <c r="G38" s="10">
        <f t="shared" si="0"/>
        <v>6778.5162689804547</v>
      </c>
      <c r="H38" s="251">
        <f t="shared" si="1"/>
        <v>20.824295010845592</v>
      </c>
    </row>
    <row r="39" spans="2:8" x14ac:dyDescent="0.2">
      <c r="B39" s="10" t="s">
        <v>19</v>
      </c>
      <c r="C39" s="10">
        <v>8269.1747465259068</v>
      </c>
      <c r="D39" s="251">
        <v>11.827637878716692</v>
      </c>
      <c r="E39" s="10">
        <v>4774.0022953328298</v>
      </c>
      <c r="F39" s="251">
        <v>12.777352716144266</v>
      </c>
      <c r="G39" s="10">
        <f t="shared" si="0"/>
        <v>3495.172451193077</v>
      </c>
      <c r="H39" s="251">
        <f t="shared" si="1"/>
        <v>10.737527114967351</v>
      </c>
    </row>
    <row r="40" spans="2:8" x14ac:dyDescent="0.2">
      <c r="B40" s="10" t="s">
        <v>20</v>
      </c>
      <c r="C40" s="10">
        <v>5552.4223960088202</v>
      </c>
      <c r="D40" s="251">
        <v>7.9417890494162462</v>
      </c>
      <c r="E40" s="10">
        <v>4916.936495791897</v>
      </c>
      <c r="F40" s="251">
        <v>13.15990818668751</v>
      </c>
      <c r="G40" s="10">
        <f t="shared" si="0"/>
        <v>635.48590021692326</v>
      </c>
      <c r="H40" s="251">
        <f t="shared" si="1"/>
        <v>1.9522776572667915</v>
      </c>
    </row>
    <row r="41" spans="2:8" x14ac:dyDescent="0.2">
      <c r="B41" s="253" t="s">
        <v>184</v>
      </c>
      <c r="C41" s="258">
        <v>610.3292831690527</v>
      </c>
      <c r="D41" s="256">
        <v>0.87297148377872624</v>
      </c>
      <c r="E41" s="258">
        <v>257.28156082631978</v>
      </c>
      <c r="F41" s="256">
        <v>0.68859984697783372</v>
      </c>
      <c r="G41" s="258">
        <f t="shared" si="0"/>
        <v>353.04772234273292</v>
      </c>
      <c r="H41" s="256">
        <f t="shared" si="1"/>
        <v>1.0845986984815441</v>
      </c>
    </row>
    <row r="42" spans="2:8" x14ac:dyDescent="0.2">
      <c r="B42" s="15"/>
      <c r="C42" s="15"/>
      <c r="D42" s="15"/>
      <c r="E42" s="15"/>
      <c r="F42" s="15"/>
      <c r="G42" s="15"/>
      <c r="H42" s="15"/>
    </row>
    <row r="43" spans="2:8" x14ac:dyDescent="0.2">
      <c r="B43" s="29" t="s">
        <v>39</v>
      </c>
      <c r="C43" s="15"/>
      <c r="D43" s="15"/>
      <c r="E43" s="15"/>
      <c r="F43" s="15"/>
      <c r="G43" s="15"/>
      <c r="H43" s="15"/>
    </row>
    <row r="44" spans="2:8" x14ac:dyDescent="0.2">
      <c r="B44" s="15"/>
      <c r="C44" s="15"/>
      <c r="D44" s="15"/>
      <c r="E44" s="15"/>
      <c r="F44" s="15"/>
      <c r="G44" s="15"/>
      <c r="H44" s="15"/>
    </row>
    <row r="54" spans="1:12" s="42" customFormat="1" ht="12.75" customHeight="1" x14ac:dyDescent="0.25">
      <c r="A54" s="61"/>
      <c r="B54" s="61"/>
      <c r="C54" s="61"/>
      <c r="D54" s="61"/>
      <c r="E54" s="61"/>
      <c r="F54" s="61"/>
      <c r="G54" s="61"/>
      <c r="H54" s="61"/>
      <c r="I54" s="61"/>
      <c r="J54" s="61"/>
      <c r="K54" s="46"/>
      <c r="L54" s="46"/>
    </row>
    <row r="55" spans="1:12" ht="15" x14ac:dyDescent="0.25">
      <c r="A55" s="90"/>
      <c r="B55" s="90"/>
      <c r="C55" s="90"/>
      <c r="D55" s="90"/>
      <c r="E55" s="90"/>
      <c r="F55" s="90"/>
      <c r="G55" s="90"/>
      <c r="H55" s="90"/>
      <c r="I55" s="90"/>
      <c r="K55" s="61"/>
      <c r="L55" s="42"/>
    </row>
  </sheetData>
  <mergeCells count="8">
    <mergeCell ref="C29:D29"/>
    <mergeCell ref="E29:F29"/>
    <mergeCell ref="G29:H29"/>
    <mergeCell ref="C7:H7"/>
    <mergeCell ref="C27:H27"/>
    <mergeCell ref="C9:D9"/>
    <mergeCell ref="E9:F9"/>
    <mergeCell ref="G9:H9"/>
  </mergeCells>
  <pageMargins left="0.7" right="0.7" top="0.75" bottom="0.75" header="0.3" footer="0.3"/>
  <pageSetup scale="96" orientation="portrait" r:id="rId1"/>
  <rowBreaks count="1" manualBreakCount="1">
    <brk id="56" max="8" man="1"/>
  </rowBreaks>
  <drawing r:id="rId2"/>
  <legacyDrawing r:id="rId3"/>
  <oleObjects>
    <mc:AlternateContent xmlns:mc="http://schemas.openxmlformats.org/markup-compatibility/2006">
      <mc:Choice Requires="x14">
        <oleObject progId="MSPhotoEd.3" shapeId="2049" r:id="rId4">
          <objectPr defaultSize="0" autoPict="0" r:id="rId5">
            <anchor moveWithCells="1" sizeWithCells="1">
              <from>
                <xdr:col>0</xdr:col>
                <xdr:colOff>38100</xdr:colOff>
                <xdr:row>0</xdr:row>
                <xdr:rowOff>57150</xdr:rowOff>
              </from>
              <to>
                <xdr:col>1</xdr:col>
                <xdr:colOff>257175</xdr:colOff>
                <xdr:row>2</xdr:row>
                <xdr:rowOff>85725</xdr:rowOff>
              </to>
            </anchor>
          </objectPr>
        </oleObject>
      </mc:Choice>
      <mc:Fallback>
        <oleObject progId="MSPhotoEd.3" shapeId="2049" r:id="rId4"/>
      </mc:Fallback>
    </mc:AlternateContent>
  </oleObject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51"/>
  <sheetViews>
    <sheetView view="pageBreakPreview" zoomScaleNormal="100" zoomScaleSheetLayoutView="100" workbookViewId="0">
      <selection activeCell="C9" sqref="C9"/>
    </sheetView>
  </sheetViews>
  <sheetFormatPr defaultRowHeight="15" x14ac:dyDescent="0.25"/>
  <cols>
    <col min="1" max="1" width="9.140625" style="15"/>
    <col min="2" max="2" width="10.28515625" style="15" customWidth="1"/>
    <col min="3" max="3" width="9.5703125" style="15" customWidth="1"/>
    <col min="4" max="4" width="13.5703125" style="15" customWidth="1"/>
    <col min="5" max="5" width="15.85546875" style="15" customWidth="1"/>
    <col min="6" max="6" width="11" style="15" customWidth="1"/>
    <col min="7" max="9" width="9.140625" style="15"/>
    <col min="16" max="16384" width="9.140625" style="15"/>
  </cols>
  <sheetData>
    <row r="1" spans="3:15" s="13" customFormat="1" x14ac:dyDescent="0.25">
      <c r="J1"/>
      <c r="K1"/>
      <c r="L1"/>
      <c r="M1"/>
      <c r="N1"/>
      <c r="O1"/>
    </row>
    <row r="2" spans="3:15" s="13" customFormat="1" x14ac:dyDescent="0.25">
      <c r="J2"/>
      <c r="K2"/>
      <c r="L2"/>
      <c r="M2"/>
      <c r="N2"/>
      <c r="O2"/>
    </row>
    <row r="3" spans="3:15" s="13" customFormat="1" x14ac:dyDescent="0.25">
      <c r="E3" s="1"/>
      <c r="F3" s="1"/>
      <c r="H3" s="14" t="s">
        <v>120</v>
      </c>
      <c r="J3"/>
      <c r="K3"/>
      <c r="L3"/>
      <c r="M3"/>
      <c r="N3"/>
      <c r="O3"/>
    </row>
    <row r="4" spans="3:15" s="12" customFormat="1" ht="9" customHeight="1" x14ac:dyDescent="0.25">
      <c r="J4"/>
      <c r="K4"/>
      <c r="L4"/>
      <c r="M4"/>
      <c r="N4"/>
      <c r="O4"/>
    </row>
    <row r="6" spans="3:15" ht="29.25" customHeight="1" x14ac:dyDescent="0.25">
      <c r="C6" s="355" t="s">
        <v>36</v>
      </c>
      <c r="D6" s="357" t="s">
        <v>138</v>
      </c>
      <c r="E6" s="357"/>
      <c r="F6" s="357"/>
    </row>
    <row r="7" spans="3:15" ht="15" customHeight="1" x14ac:dyDescent="0.25">
      <c r="C7" s="356"/>
      <c r="D7" s="24"/>
      <c r="E7" s="40" t="s">
        <v>4</v>
      </c>
      <c r="F7" s="40" t="s">
        <v>5</v>
      </c>
    </row>
    <row r="8" spans="3:15" ht="15" customHeight="1" x14ac:dyDescent="0.25">
      <c r="D8" s="17"/>
      <c r="E8" s="18"/>
      <c r="F8" s="18"/>
    </row>
    <row r="9" spans="3:15" x14ac:dyDescent="0.25">
      <c r="C9" s="15" t="s">
        <v>10</v>
      </c>
    </row>
    <row r="10" spans="3:15" x14ac:dyDescent="0.25">
      <c r="C10" s="15" t="s">
        <v>1</v>
      </c>
      <c r="E10" s="19"/>
      <c r="F10" s="20"/>
    </row>
    <row r="11" spans="3:15" x14ac:dyDescent="0.25">
      <c r="C11" s="15" t="s">
        <v>14</v>
      </c>
      <c r="E11" s="19"/>
      <c r="F11" s="20"/>
    </row>
    <row r="12" spans="3:15" x14ac:dyDescent="0.25">
      <c r="C12" s="15" t="s">
        <v>15</v>
      </c>
      <c r="E12" s="19"/>
      <c r="F12" s="20"/>
    </row>
    <row r="13" spans="3:15" x14ac:dyDescent="0.25">
      <c r="C13" s="15" t="s">
        <v>16</v>
      </c>
      <c r="E13" s="19"/>
      <c r="F13" s="20"/>
    </row>
    <row r="14" spans="3:15" x14ac:dyDescent="0.25">
      <c r="C14" s="15" t="s">
        <v>17</v>
      </c>
      <c r="E14" s="19"/>
      <c r="F14" s="20"/>
    </row>
    <row r="15" spans="3:15" x14ac:dyDescent="0.25">
      <c r="C15" s="15" t="s">
        <v>18</v>
      </c>
      <c r="E15" s="19"/>
      <c r="F15" s="20"/>
    </row>
    <row r="16" spans="3:15" x14ac:dyDescent="0.25">
      <c r="C16" s="15" t="s">
        <v>19</v>
      </c>
      <c r="E16" s="19"/>
      <c r="F16" s="20"/>
    </row>
    <row r="17" spans="3:6" x14ac:dyDescent="0.25">
      <c r="C17" s="15" t="s">
        <v>20</v>
      </c>
      <c r="E17" s="19"/>
      <c r="F17" s="20"/>
    </row>
    <row r="18" spans="3:6" x14ac:dyDescent="0.25">
      <c r="E18" s="19"/>
      <c r="F18" s="20"/>
    </row>
    <row r="19" spans="3:6" x14ac:dyDescent="0.25">
      <c r="C19" s="15" t="s">
        <v>9</v>
      </c>
    </row>
    <row r="20" spans="3:6" x14ac:dyDescent="0.25">
      <c r="C20" s="15" t="s">
        <v>1</v>
      </c>
      <c r="E20" s="19"/>
      <c r="F20" s="20"/>
    </row>
    <row r="21" spans="3:6" x14ac:dyDescent="0.25">
      <c r="C21" s="15" t="s">
        <v>14</v>
      </c>
      <c r="E21" s="19"/>
      <c r="F21" s="20"/>
    </row>
    <row r="22" spans="3:6" x14ac:dyDescent="0.25">
      <c r="C22" s="15" t="s">
        <v>15</v>
      </c>
      <c r="E22" s="19"/>
      <c r="F22" s="20"/>
    </row>
    <row r="23" spans="3:6" x14ac:dyDescent="0.25">
      <c r="C23" s="15" t="s">
        <v>16</v>
      </c>
      <c r="E23" s="19"/>
      <c r="F23" s="20"/>
    </row>
    <row r="24" spans="3:6" x14ac:dyDescent="0.25">
      <c r="C24" s="15" t="s">
        <v>17</v>
      </c>
      <c r="E24" s="19"/>
      <c r="F24" s="20"/>
    </row>
    <row r="25" spans="3:6" x14ac:dyDescent="0.25">
      <c r="C25" s="15" t="s">
        <v>18</v>
      </c>
      <c r="E25" s="19"/>
      <c r="F25" s="20"/>
    </row>
    <row r="26" spans="3:6" x14ac:dyDescent="0.25">
      <c r="C26" s="15" t="s">
        <v>19</v>
      </c>
      <c r="E26" s="19"/>
      <c r="F26" s="20"/>
    </row>
    <row r="27" spans="3:6" x14ac:dyDescent="0.25">
      <c r="C27" s="15" t="s">
        <v>20</v>
      </c>
      <c r="E27" s="19"/>
      <c r="F27" s="20"/>
    </row>
    <row r="28" spans="3:6" x14ac:dyDescent="0.25">
      <c r="E28" s="19"/>
      <c r="F28" s="20"/>
    </row>
    <row r="29" spans="3:6" x14ac:dyDescent="0.25">
      <c r="C29" s="15" t="s">
        <v>11</v>
      </c>
    </row>
    <row r="30" spans="3:6" x14ac:dyDescent="0.25">
      <c r="C30" s="15" t="s">
        <v>1</v>
      </c>
      <c r="E30" s="19"/>
      <c r="F30" s="20"/>
    </row>
    <row r="31" spans="3:6" x14ac:dyDescent="0.25">
      <c r="C31" s="15" t="s">
        <v>14</v>
      </c>
      <c r="E31" s="19"/>
      <c r="F31" s="20"/>
    </row>
    <row r="32" spans="3:6" x14ac:dyDescent="0.25">
      <c r="C32" s="15" t="s">
        <v>15</v>
      </c>
      <c r="E32" s="19"/>
      <c r="F32" s="20"/>
    </row>
    <row r="33" spans="2:6" x14ac:dyDescent="0.25">
      <c r="C33" s="15" t="s">
        <v>16</v>
      </c>
      <c r="E33" s="19"/>
      <c r="F33" s="20"/>
    </row>
    <row r="34" spans="2:6" x14ac:dyDescent="0.25">
      <c r="C34" s="15" t="s">
        <v>17</v>
      </c>
      <c r="E34" s="19"/>
      <c r="F34" s="20"/>
    </row>
    <row r="35" spans="2:6" x14ac:dyDescent="0.25">
      <c r="C35" s="15" t="s">
        <v>18</v>
      </c>
      <c r="E35" s="19"/>
      <c r="F35" s="20"/>
    </row>
    <row r="36" spans="2:6" x14ac:dyDescent="0.25">
      <c r="C36" s="15" t="s">
        <v>19</v>
      </c>
      <c r="E36" s="19"/>
      <c r="F36" s="20"/>
    </row>
    <row r="37" spans="2:6" x14ac:dyDescent="0.25">
      <c r="C37" s="21" t="s">
        <v>20</v>
      </c>
      <c r="D37" s="21"/>
      <c r="E37" s="22"/>
      <c r="F37" s="23"/>
    </row>
    <row r="38" spans="2:6" x14ac:dyDescent="0.25">
      <c r="E38" s="19"/>
      <c r="F38" s="20"/>
    </row>
    <row r="39" spans="2:6" x14ac:dyDescent="0.25">
      <c r="C39" s="29" t="s">
        <v>39</v>
      </c>
    </row>
    <row r="40" spans="2:6" x14ac:dyDescent="0.25">
      <c r="E40" s="19"/>
      <c r="F40" s="20"/>
    </row>
    <row r="41" spans="2:6" x14ac:dyDescent="0.25">
      <c r="E41" s="19"/>
      <c r="F41" s="20"/>
    </row>
    <row r="42" spans="2:6" x14ac:dyDescent="0.25">
      <c r="E42" s="19"/>
      <c r="F42" s="20"/>
    </row>
    <row r="43" spans="2:6" x14ac:dyDescent="0.25">
      <c r="E43" s="19"/>
      <c r="F43" s="20"/>
    </row>
    <row r="44" spans="2:6" x14ac:dyDescent="0.25">
      <c r="E44" s="19"/>
      <c r="F44" s="20"/>
    </row>
    <row r="45" spans="2:6" x14ac:dyDescent="0.25">
      <c r="E45" s="19"/>
      <c r="F45" s="20"/>
    </row>
    <row r="46" spans="2:6" x14ac:dyDescent="0.25">
      <c r="E46" s="19"/>
      <c r="F46" s="20"/>
    </row>
    <row r="47" spans="2:6" x14ac:dyDescent="0.25">
      <c r="B47" s="25"/>
      <c r="C47" s="25"/>
      <c r="D47" s="25"/>
      <c r="E47" s="26"/>
      <c r="F47" s="27"/>
    </row>
    <row r="50" spans="1:15" s="12" customFormat="1" ht="12.75" customHeight="1" x14ac:dyDescent="0.25">
      <c r="A50" s="16"/>
      <c r="B50" s="16"/>
      <c r="C50" s="16"/>
      <c r="D50" s="16"/>
      <c r="E50" s="16"/>
      <c r="F50" s="16"/>
      <c r="G50" s="16"/>
      <c r="H50" s="16"/>
      <c r="I50" s="16"/>
      <c r="J50"/>
      <c r="K50"/>
      <c r="L50"/>
      <c r="M50"/>
      <c r="N50"/>
      <c r="O50"/>
    </row>
    <row r="51" spans="1:15" x14ac:dyDescent="0.25">
      <c r="A51" s="358">
        <v>7</v>
      </c>
      <c r="B51" s="358"/>
      <c r="C51" s="358"/>
      <c r="D51" s="358"/>
      <c r="E51" s="358"/>
      <c r="F51" s="358"/>
      <c r="G51" s="358"/>
      <c r="H51" s="358"/>
    </row>
  </sheetData>
  <mergeCells count="3">
    <mergeCell ref="C6:C7"/>
    <mergeCell ref="D6:F6"/>
    <mergeCell ref="A51:H51"/>
  </mergeCells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MSPhotoEd.3" shapeId="4097" r:id="rId4">
          <objectPr defaultSize="0" autoPict="0" r:id="rId5">
            <anchor moveWithCells="1" sizeWithCells="1">
              <from>
                <xdr:col>0</xdr:col>
                <xdr:colOff>38100</xdr:colOff>
                <xdr:row>0</xdr:row>
                <xdr:rowOff>57150</xdr:rowOff>
              </from>
              <to>
                <xdr:col>1</xdr:col>
                <xdr:colOff>333375</xdr:colOff>
                <xdr:row>2</xdr:row>
                <xdr:rowOff>123825</xdr:rowOff>
              </to>
            </anchor>
          </objectPr>
        </oleObject>
      </mc:Choice>
      <mc:Fallback>
        <oleObject progId="MSPhotoEd.3" shapeId="4097" r:id="rId4"/>
      </mc:Fallback>
    </mc:AlternateContent>
  </oleObjects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3:W59"/>
  <sheetViews>
    <sheetView zoomScaleNormal="100" zoomScaleSheetLayoutView="100" workbookViewId="0">
      <selection activeCell="B9" sqref="B9:K54"/>
    </sheetView>
  </sheetViews>
  <sheetFormatPr defaultRowHeight="12.75" x14ac:dyDescent="0.2"/>
  <cols>
    <col min="1" max="1" width="9.140625" style="46"/>
    <col min="2" max="2" width="4" style="46" customWidth="1"/>
    <col min="3" max="3" width="9.140625" style="46"/>
    <col min="4" max="4" width="2" style="46" customWidth="1"/>
    <col min="5" max="5" width="13" style="46" customWidth="1"/>
    <col min="6" max="6" width="12.42578125" style="46" customWidth="1"/>
    <col min="7" max="7" width="10.85546875" style="46" customWidth="1"/>
    <col min="8" max="8" width="8.85546875" style="46" customWidth="1"/>
    <col min="9" max="10" width="12.5703125" style="46" customWidth="1"/>
    <col min="11" max="11" width="12.42578125" style="46" customWidth="1"/>
    <col min="12" max="13" width="9.140625" style="46"/>
    <col min="14" max="14" width="10.28515625" style="46" bestFit="1" customWidth="1"/>
    <col min="15" max="16384" width="9.140625" style="46"/>
  </cols>
  <sheetData>
    <row r="3" spans="2:23" ht="15" x14ac:dyDescent="0.25">
      <c r="H3" s="44"/>
      <c r="I3" s="43" t="s">
        <v>187</v>
      </c>
      <c r="J3" s="65"/>
      <c r="L3" s="65"/>
    </row>
    <row r="6" spans="2:23" x14ac:dyDescent="0.2">
      <c r="B6" s="15"/>
      <c r="C6" s="15"/>
      <c r="D6" s="15"/>
      <c r="E6" s="15"/>
      <c r="F6" s="15"/>
      <c r="G6" s="15"/>
      <c r="H6" s="15"/>
      <c r="I6" s="15"/>
      <c r="J6" s="15"/>
      <c r="K6" s="15"/>
    </row>
    <row r="7" spans="2:23" x14ac:dyDescent="0.2">
      <c r="B7" s="15"/>
      <c r="C7" s="259">
        <v>1.03</v>
      </c>
      <c r="D7" s="354" t="s">
        <v>188</v>
      </c>
      <c r="E7" s="354"/>
      <c r="F7" s="354"/>
      <c r="G7" s="354"/>
      <c r="H7" s="354"/>
      <c r="I7" s="354"/>
      <c r="J7" s="354"/>
      <c r="K7" s="15"/>
    </row>
    <row r="8" spans="2:23" x14ac:dyDescent="0.2">
      <c r="B8" s="15"/>
      <c r="C8" s="25"/>
      <c r="D8" s="25"/>
      <c r="E8" s="25"/>
      <c r="F8" s="25"/>
      <c r="G8" s="25"/>
      <c r="H8" s="25"/>
      <c r="I8" s="25"/>
      <c r="J8" s="25"/>
      <c r="K8" s="15"/>
    </row>
    <row r="9" spans="2:23" ht="25.5" x14ac:dyDescent="0.2">
      <c r="B9" s="15"/>
      <c r="C9" s="260" t="s">
        <v>22</v>
      </c>
      <c r="D9" s="261"/>
      <c r="E9" s="260" t="s">
        <v>23</v>
      </c>
      <c r="F9" s="260" t="s">
        <v>24</v>
      </c>
      <c r="G9" s="359" t="s">
        <v>25</v>
      </c>
      <c r="H9" s="359"/>
      <c r="I9" s="359" t="s">
        <v>26</v>
      </c>
      <c r="J9" s="359"/>
      <c r="K9" s="261" t="s">
        <v>185</v>
      </c>
    </row>
    <row r="10" spans="2:23" s="233" customFormat="1" x14ac:dyDescent="0.2">
      <c r="B10" s="262"/>
      <c r="C10" s="263">
        <v>1989</v>
      </c>
      <c r="D10" s="263"/>
      <c r="E10" s="264">
        <f t="shared" ref="E10:E15" si="0">G10+I10</f>
        <v>25695</v>
      </c>
      <c r="F10" s="265" t="e">
        <f>(E10/#REF!-1)*100</f>
        <v>#REF!</v>
      </c>
      <c r="G10" s="264">
        <v>17118</v>
      </c>
      <c r="H10" s="266">
        <f t="shared" ref="H10:H15" si="1">G10/E10*100</f>
        <v>66.619964973730291</v>
      </c>
      <c r="I10" s="264">
        <v>8577</v>
      </c>
      <c r="J10" s="267">
        <f t="shared" ref="J10:J15" si="2">I10/E10*100</f>
        <v>33.380035026269702</v>
      </c>
      <c r="K10" s="268"/>
    </row>
    <row r="11" spans="2:23" x14ac:dyDescent="0.2">
      <c r="B11" s="15"/>
      <c r="C11" s="28">
        <v>1990</v>
      </c>
      <c r="D11" s="28"/>
      <c r="E11" s="26">
        <f t="shared" si="0"/>
        <v>26969</v>
      </c>
      <c r="F11" s="269">
        <f>(E11/E10-1)*100</f>
        <v>4.9581630667445031</v>
      </c>
      <c r="G11" s="26">
        <v>17654</v>
      </c>
      <c r="H11" s="270">
        <f t="shared" si="1"/>
        <v>65.460343357187881</v>
      </c>
      <c r="I11" s="26">
        <v>9315</v>
      </c>
      <c r="J11" s="270">
        <f t="shared" si="2"/>
        <v>34.539656642812119</v>
      </c>
      <c r="K11" s="271" t="s">
        <v>186</v>
      </c>
    </row>
    <row r="12" spans="2:23" ht="15" x14ac:dyDescent="0.25">
      <c r="B12" s="15"/>
      <c r="C12" s="28">
        <v>1991</v>
      </c>
      <c r="D12" s="28"/>
      <c r="E12" s="26">
        <f t="shared" si="0"/>
        <v>28039</v>
      </c>
      <c r="F12" s="270">
        <f t="shared" ref="F12:F30" si="3">(E12/E11-1)*100</f>
        <v>3.9675182617078919</v>
      </c>
      <c r="G12" s="26">
        <v>18253</v>
      </c>
      <c r="H12" s="270">
        <f t="shared" si="1"/>
        <v>65.098612646670702</v>
      </c>
      <c r="I12" s="26">
        <v>9786</v>
      </c>
      <c r="J12" s="270">
        <f t="shared" si="2"/>
        <v>34.901387353329291</v>
      </c>
      <c r="K12" s="271" t="s">
        <v>186</v>
      </c>
      <c r="Q12" s="42"/>
      <c r="R12" s="42"/>
      <c r="S12" s="42"/>
      <c r="T12" s="42"/>
      <c r="U12" s="42"/>
      <c r="V12" s="42"/>
      <c r="W12" s="42"/>
    </row>
    <row r="13" spans="2:23" ht="15" x14ac:dyDescent="0.25">
      <c r="B13" s="15"/>
      <c r="C13" s="28">
        <v>1992</v>
      </c>
      <c r="D13" s="28"/>
      <c r="E13" s="26">
        <f t="shared" si="0"/>
        <v>29308</v>
      </c>
      <c r="F13" s="270">
        <f t="shared" si="3"/>
        <v>4.5258390099504275</v>
      </c>
      <c r="G13" s="26">
        <v>18652</v>
      </c>
      <c r="H13" s="270">
        <f t="shared" si="1"/>
        <v>63.641326600245662</v>
      </c>
      <c r="I13" s="26">
        <v>10656</v>
      </c>
      <c r="J13" s="270">
        <f t="shared" si="2"/>
        <v>36.358673399754331</v>
      </c>
      <c r="K13" s="271" t="s">
        <v>186</v>
      </c>
      <c r="Q13" s="42"/>
      <c r="R13" s="42"/>
      <c r="S13" s="42"/>
      <c r="T13" s="42"/>
      <c r="U13" s="42"/>
      <c r="V13" s="42"/>
      <c r="W13" s="42"/>
    </row>
    <row r="14" spans="2:23" ht="15" x14ac:dyDescent="0.25">
      <c r="B14" s="15"/>
      <c r="C14" s="28">
        <v>1993</v>
      </c>
      <c r="D14" s="28"/>
      <c r="E14" s="26">
        <f t="shared" si="0"/>
        <v>30719</v>
      </c>
      <c r="F14" s="270">
        <f t="shared" si="3"/>
        <v>4.8143851508120727</v>
      </c>
      <c r="G14" s="26">
        <v>19487</v>
      </c>
      <c r="H14" s="270">
        <f t="shared" si="1"/>
        <v>63.436309775708843</v>
      </c>
      <c r="I14" s="26">
        <v>11232</v>
      </c>
      <c r="J14" s="270">
        <f t="shared" si="2"/>
        <v>36.563690224291157</v>
      </c>
      <c r="K14" s="271" t="s">
        <v>186</v>
      </c>
      <c r="Q14" s="42"/>
      <c r="R14" s="42"/>
      <c r="S14" s="42"/>
      <c r="T14" s="42"/>
      <c r="U14" s="42"/>
      <c r="V14" s="42"/>
      <c r="W14" s="42"/>
    </row>
    <row r="15" spans="2:23" ht="15" x14ac:dyDescent="0.25">
      <c r="B15" s="15"/>
      <c r="C15" s="28">
        <v>1994</v>
      </c>
      <c r="D15" s="28"/>
      <c r="E15" s="26">
        <f t="shared" si="0"/>
        <v>31931</v>
      </c>
      <c r="F15" s="270">
        <f t="shared" si="3"/>
        <v>3.9454409323220085</v>
      </c>
      <c r="G15" s="26">
        <v>20035</v>
      </c>
      <c r="H15" s="270">
        <f t="shared" si="1"/>
        <v>62.744668190786378</v>
      </c>
      <c r="I15" s="26">
        <v>11896</v>
      </c>
      <c r="J15" s="270">
        <f t="shared" si="2"/>
        <v>37.255331809213615</v>
      </c>
      <c r="K15" s="271" t="s">
        <v>186</v>
      </c>
      <c r="Q15" s="42"/>
      <c r="R15" s="42"/>
      <c r="S15" s="42"/>
      <c r="T15" s="42"/>
      <c r="U15" s="42"/>
      <c r="V15" s="42"/>
      <c r="W15" s="42"/>
    </row>
    <row r="16" spans="2:23" ht="15" x14ac:dyDescent="0.25">
      <c r="B16" s="15"/>
      <c r="C16" s="28"/>
      <c r="D16" s="28"/>
      <c r="E16" s="26"/>
      <c r="F16" s="270"/>
      <c r="G16" s="26"/>
      <c r="H16" s="270"/>
      <c r="I16" s="26"/>
      <c r="J16" s="270"/>
      <c r="K16" s="271" t="s">
        <v>186</v>
      </c>
      <c r="Q16" s="42"/>
      <c r="R16" s="42"/>
      <c r="S16" s="42"/>
      <c r="T16" s="42"/>
      <c r="U16" s="42"/>
      <c r="V16" s="42"/>
      <c r="W16" s="42"/>
    </row>
    <row r="17" spans="2:23" ht="15" x14ac:dyDescent="0.25">
      <c r="B17" s="15"/>
      <c r="C17" s="28">
        <v>1995</v>
      </c>
      <c r="D17" s="28"/>
      <c r="E17" s="26">
        <f>G17+I17</f>
        <v>33332</v>
      </c>
      <c r="F17" s="270">
        <f>(E17/E15-1)*100</f>
        <v>4.3875857317340561</v>
      </c>
      <c r="G17" s="26">
        <v>20666</v>
      </c>
      <c r="H17" s="270">
        <f>G17/E17*100</f>
        <v>62.000480019200765</v>
      </c>
      <c r="I17" s="26">
        <v>12666</v>
      </c>
      <c r="J17" s="270">
        <f>I17/E17*100</f>
        <v>37.999519980799235</v>
      </c>
      <c r="K17" s="271" t="s">
        <v>186</v>
      </c>
      <c r="Q17" s="42"/>
      <c r="R17" s="42"/>
      <c r="S17" s="42"/>
      <c r="T17" s="42"/>
      <c r="U17" s="42"/>
      <c r="V17" s="42"/>
      <c r="W17" s="42"/>
    </row>
    <row r="18" spans="2:23" ht="15" x14ac:dyDescent="0.25">
      <c r="B18" s="15"/>
      <c r="C18" s="28">
        <v>1996</v>
      </c>
      <c r="D18" s="28"/>
      <c r="E18" s="26">
        <v>35200</v>
      </c>
      <c r="F18" s="270">
        <f t="shared" si="3"/>
        <v>5.6042241689667538</v>
      </c>
      <c r="G18" s="26">
        <f>E18*0.59</f>
        <v>20768</v>
      </c>
      <c r="H18" s="270">
        <f>G18/E18*100</f>
        <v>59</v>
      </c>
      <c r="I18" s="26">
        <v>13785</v>
      </c>
      <c r="J18" s="270">
        <f>I18/E18*100</f>
        <v>39.161931818181813</v>
      </c>
      <c r="K18" s="271" t="s">
        <v>186</v>
      </c>
      <c r="Q18" s="42"/>
      <c r="R18" s="42"/>
      <c r="S18" s="42"/>
      <c r="T18" s="42"/>
      <c r="U18" s="42"/>
      <c r="V18" s="42"/>
      <c r="W18" s="42"/>
    </row>
    <row r="19" spans="2:23" ht="15" x14ac:dyDescent="0.25">
      <c r="B19" s="15"/>
      <c r="C19" s="28">
        <v>1997</v>
      </c>
      <c r="D19" s="28"/>
      <c r="E19" s="26">
        <v>36600</v>
      </c>
      <c r="F19" s="270">
        <f t="shared" si="3"/>
        <v>3.9772727272727293</v>
      </c>
      <c r="G19" s="26">
        <f>E19*0.58</f>
        <v>21228</v>
      </c>
      <c r="H19" s="270">
        <f>G19/E19*100</f>
        <v>57.999999999999993</v>
      </c>
      <c r="I19" s="26">
        <f>E19-G19</f>
        <v>15372</v>
      </c>
      <c r="J19" s="270">
        <f>I19/E19*100</f>
        <v>42</v>
      </c>
      <c r="K19" s="271" t="s">
        <v>186</v>
      </c>
      <c r="Q19" s="42"/>
      <c r="R19" s="42"/>
      <c r="S19" s="42"/>
      <c r="T19" s="42"/>
      <c r="U19" s="42"/>
      <c r="V19" s="42"/>
      <c r="W19" s="42"/>
    </row>
    <row r="20" spans="2:23" ht="15" x14ac:dyDescent="0.25">
      <c r="B20" s="15"/>
      <c r="C20" s="28">
        <v>1998</v>
      </c>
      <c r="D20" s="28"/>
      <c r="E20" s="26">
        <v>38400</v>
      </c>
      <c r="F20" s="270">
        <f t="shared" si="3"/>
        <v>4.9180327868852514</v>
      </c>
      <c r="G20" s="26">
        <f>E20*0.55</f>
        <v>21120</v>
      </c>
      <c r="H20" s="270">
        <f>G20/E20*100</f>
        <v>55.000000000000007</v>
      </c>
      <c r="I20" s="26">
        <f>E20-G20</f>
        <v>17280</v>
      </c>
      <c r="J20" s="270">
        <f>I20/E20*100</f>
        <v>45</v>
      </c>
      <c r="K20" s="271" t="s">
        <v>186</v>
      </c>
      <c r="Q20" s="42"/>
      <c r="R20" s="42"/>
      <c r="S20" s="42"/>
      <c r="T20" s="42"/>
      <c r="U20" s="42"/>
      <c r="V20" s="42"/>
      <c r="W20" s="42"/>
    </row>
    <row r="21" spans="2:23" ht="15" x14ac:dyDescent="0.25">
      <c r="B21" s="15"/>
      <c r="C21" s="28">
        <v>1999</v>
      </c>
      <c r="D21" s="28"/>
      <c r="E21" s="26">
        <v>39600</v>
      </c>
      <c r="F21" s="270">
        <f t="shared" si="3"/>
        <v>3.125</v>
      </c>
      <c r="G21" s="26">
        <f>E21*0.53</f>
        <v>20988</v>
      </c>
      <c r="H21" s="270">
        <f>G21/E21*100</f>
        <v>53</v>
      </c>
      <c r="I21" s="26">
        <f>E21-G21</f>
        <v>18612</v>
      </c>
      <c r="J21" s="270">
        <f>I21/E21*100</f>
        <v>47</v>
      </c>
      <c r="K21" s="271" t="s">
        <v>186</v>
      </c>
      <c r="Q21" s="42"/>
      <c r="R21" s="42"/>
      <c r="S21" s="42"/>
      <c r="T21" s="42"/>
      <c r="U21" s="42"/>
      <c r="V21" s="42"/>
      <c r="W21" s="42"/>
    </row>
    <row r="22" spans="2:23" x14ac:dyDescent="0.2">
      <c r="B22" s="15"/>
      <c r="C22" s="28"/>
      <c r="D22" s="28"/>
      <c r="E22" s="26"/>
      <c r="F22" s="270"/>
      <c r="G22" s="26"/>
      <c r="H22" s="270"/>
      <c r="I22" s="26"/>
      <c r="J22" s="270"/>
      <c r="K22" s="271" t="s">
        <v>186</v>
      </c>
    </row>
    <row r="23" spans="2:23" x14ac:dyDescent="0.2">
      <c r="B23" s="272"/>
      <c r="C23" s="28">
        <v>2000</v>
      </c>
      <c r="D23" s="28"/>
      <c r="E23" s="26">
        <v>40800</v>
      </c>
      <c r="F23" s="270">
        <f>(E23/E21-1)*100</f>
        <v>3.0303030303030276</v>
      </c>
      <c r="G23" s="26">
        <f>E23*0.53</f>
        <v>21624</v>
      </c>
      <c r="H23" s="270">
        <f>G23/E23*100</f>
        <v>53</v>
      </c>
      <c r="I23" s="26">
        <f>E23-G23</f>
        <v>19176</v>
      </c>
      <c r="J23" s="270">
        <f>I23/E23*100</f>
        <v>47</v>
      </c>
      <c r="K23" s="271" t="s">
        <v>186</v>
      </c>
    </row>
    <row r="24" spans="2:23" x14ac:dyDescent="0.2">
      <c r="B24" s="272"/>
      <c r="C24" s="28">
        <v>2001</v>
      </c>
      <c r="D24" s="28"/>
      <c r="E24" s="26">
        <v>41900</v>
      </c>
      <c r="F24" s="270">
        <f t="shared" si="3"/>
        <v>2.6960784313725394</v>
      </c>
      <c r="G24" s="26">
        <f>E24*0.53</f>
        <v>22207</v>
      </c>
      <c r="H24" s="270">
        <f>G24/E24*100</f>
        <v>53</v>
      </c>
      <c r="I24" s="26">
        <f>E24-G24</f>
        <v>19693</v>
      </c>
      <c r="J24" s="270">
        <f>I24/E24*100</f>
        <v>47</v>
      </c>
      <c r="K24" s="271" t="s">
        <v>186</v>
      </c>
    </row>
    <row r="25" spans="2:23" x14ac:dyDescent="0.2">
      <c r="B25" s="272"/>
      <c r="C25" s="28">
        <v>2002</v>
      </c>
      <c r="D25" s="28"/>
      <c r="E25" s="26">
        <v>43004</v>
      </c>
      <c r="F25" s="270">
        <f t="shared" si="3"/>
        <v>2.6348448687350867</v>
      </c>
      <c r="G25" s="26">
        <v>24892</v>
      </c>
      <c r="H25" s="270">
        <v>58</v>
      </c>
      <c r="I25" s="26">
        <v>18112</v>
      </c>
      <c r="J25" s="270">
        <f>I25/E25*100</f>
        <v>42.117012370942234</v>
      </c>
      <c r="K25" s="271" t="s">
        <v>186</v>
      </c>
      <c r="O25" s="51"/>
      <c r="P25" s="51"/>
      <c r="Q25" s="51"/>
      <c r="R25" s="51"/>
      <c r="S25" s="51"/>
      <c r="T25" s="51"/>
    </row>
    <row r="26" spans="2:23" x14ac:dyDescent="0.2">
      <c r="B26" s="272"/>
      <c r="C26" s="28">
        <v>2003</v>
      </c>
      <c r="D26" s="28"/>
      <c r="E26" s="26">
        <v>44144</v>
      </c>
      <c r="F26" s="270">
        <f t="shared" si="3"/>
        <v>2.6509161938424342</v>
      </c>
      <c r="G26" s="26">
        <v>26087</v>
      </c>
      <c r="H26" s="270">
        <f>G26/E26*100</f>
        <v>59.095233780355208</v>
      </c>
      <c r="I26" s="26">
        <v>18057</v>
      </c>
      <c r="J26" s="270">
        <f>I26/E26*100</f>
        <v>40.904766219644799</v>
      </c>
      <c r="K26" s="271" t="s">
        <v>186</v>
      </c>
    </row>
    <row r="27" spans="2:23" x14ac:dyDescent="0.2">
      <c r="B27" s="272"/>
      <c r="C27" s="28">
        <v>2004</v>
      </c>
      <c r="D27" s="273" t="s">
        <v>27</v>
      </c>
      <c r="E27" s="26">
        <v>36340</v>
      </c>
      <c r="F27" s="274">
        <f>(E27/E26-1)*100</f>
        <v>-17.678506705328012</v>
      </c>
      <c r="G27" s="26">
        <v>22131</v>
      </c>
      <c r="H27" s="270">
        <f>G27/E27*100</f>
        <v>60.899834892680239</v>
      </c>
      <c r="I27" s="26">
        <v>14209</v>
      </c>
      <c r="J27" s="270">
        <f>I27/E27*100</f>
        <v>39.100165107319754</v>
      </c>
      <c r="K27" s="271" t="s">
        <v>186</v>
      </c>
    </row>
    <row r="28" spans="2:23" x14ac:dyDescent="0.2">
      <c r="B28" s="272"/>
      <c r="C28" s="28"/>
      <c r="D28" s="28"/>
      <c r="E28" s="26"/>
      <c r="F28" s="270"/>
      <c r="G28" s="26"/>
      <c r="H28" s="270"/>
      <c r="I28" s="26"/>
      <c r="J28" s="270"/>
      <c r="K28" s="271" t="s">
        <v>186</v>
      </c>
    </row>
    <row r="29" spans="2:23" x14ac:dyDescent="0.2">
      <c r="B29" s="272"/>
      <c r="C29" s="28">
        <v>2005</v>
      </c>
      <c r="D29" s="273" t="s">
        <v>28</v>
      </c>
      <c r="E29" s="26">
        <f>+G29+I29</f>
        <v>52466</v>
      </c>
      <c r="F29" s="270">
        <f>(E29/E27-1)*100</f>
        <v>44.375343973582829</v>
      </c>
      <c r="G29" s="26">
        <v>31787</v>
      </c>
      <c r="H29" s="270">
        <f t="shared" ref="H29:H36" si="4">G29/E29*100</f>
        <v>60.585903251629624</v>
      </c>
      <c r="I29" s="26">
        <v>20679</v>
      </c>
      <c r="J29" s="270">
        <f t="shared" ref="J29:J36" si="5">I29/E29*100</f>
        <v>39.414096748370376</v>
      </c>
      <c r="K29" s="271" t="s">
        <v>186</v>
      </c>
    </row>
    <row r="30" spans="2:23" ht="14.25" x14ac:dyDescent="0.2">
      <c r="B30" s="272"/>
      <c r="C30" s="28">
        <v>2006</v>
      </c>
      <c r="D30" s="275"/>
      <c r="E30" s="26">
        <f t="shared" ref="E30:E36" si="6">+G30+I30</f>
        <v>53172</v>
      </c>
      <c r="F30" s="270">
        <f t="shared" si="3"/>
        <v>1.3456333625586181</v>
      </c>
      <c r="G30" s="26">
        <v>30840</v>
      </c>
      <c r="H30" s="270">
        <f t="shared" si="4"/>
        <v>58.000451365380279</v>
      </c>
      <c r="I30" s="26">
        <v>22332</v>
      </c>
      <c r="J30" s="270">
        <f t="shared" si="5"/>
        <v>41.999548634619728</v>
      </c>
      <c r="K30" s="271" t="s">
        <v>186</v>
      </c>
    </row>
    <row r="31" spans="2:23" ht="14.25" x14ac:dyDescent="0.2">
      <c r="B31" s="272"/>
      <c r="C31" s="28">
        <v>2007</v>
      </c>
      <c r="D31" s="275"/>
      <c r="E31" s="26">
        <f t="shared" si="6"/>
        <v>54986</v>
      </c>
      <c r="F31" s="270">
        <f t="shared" ref="F31:F36" si="7">(E31/E30-1)*100</f>
        <v>3.4115699992477211</v>
      </c>
      <c r="G31" s="26">
        <v>31342</v>
      </c>
      <c r="H31" s="270">
        <f t="shared" si="4"/>
        <v>56.999963627105075</v>
      </c>
      <c r="I31" s="26">
        <v>23644</v>
      </c>
      <c r="J31" s="270">
        <f t="shared" si="5"/>
        <v>43.000036372894918</v>
      </c>
      <c r="K31" s="271" t="s">
        <v>186</v>
      </c>
    </row>
    <row r="32" spans="2:23" x14ac:dyDescent="0.2">
      <c r="B32" s="15"/>
      <c r="C32" s="28">
        <v>2008</v>
      </c>
      <c r="D32" s="25"/>
      <c r="E32" s="26">
        <f t="shared" si="6"/>
        <v>57010</v>
      </c>
      <c r="F32" s="270">
        <f t="shared" si="7"/>
        <v>3.6809369657730961</v>
      </c>
      <c r="G32" s="26">
        <v>31858</v>
      </c>
      <c r="H32" s="270">
        <f t="shared" si="4"/>
        <v>55.881424311524299</v>
      </c>
      <c r="I32" s="26">
        <v>25152</v>
      </c>
      <c r="J32" s="270">
        <f t="shared" si="5"/>
        <v>44.118575688475708</v>
      </c>
      <c r="K32" s="276">
        <v>31</v>
      </c>
    </row>
    <row r="33" spans="2:14" ht="14.25" x14ac:dyDescent="0.2">
      <c r="B33" s="15"/>
      <c r="C33" s="28">
        <v>2009</v>
      </c>
      <c r="D33" s="277"/>
      <c r="E33" s="26">
        <f t="shared" si="6"/>
        <v>56005</v>
      </c>
      <c r="F33" s="274">
        <f t="shared" si="7"/>
        <v>-1.7628486230485851</v>
      </c>
      <c r="G33" s="26">
        <v>31264</v>
      </c>
      <c r="H33" s="270">
        <f t="shared" si="4"/>
        <v>55.823587179716093</v>
      </c>
      <c r="I33" s="26">
        <v>24741</v>
      </c>
      <c r="J33" s="270">
        <f t="shared" si="5"/>
        <v>44.176412820283907</v>
      </c>
      <c r="K33" s="276">
        <v>31.8</v>
      </c>
    </row>
    <row r="34" spans="2:14" ht="14.25" x14ac:dyDescent="0.2">
      <c r="B34" s="15"/>
      <c r="C34" s="28"/>
      <c r="D34" s="277"/>
      <c r="E34" s="26"/>
      <c r="F34" s="274"/>
      <c r="G34" s="26"/>
      <c r="H34" s="270"/>
      <c r="I34" s="26"/>
      <c r="J34" s="270"/>
      <c r="K34" s="276"/>
    </row>
    <row r="35" spans="2:14" x14ac:dyDescent="0.2">
      <c r="B35" s="15"/>
      <c r="C35" s="28">
        <v>2010</v>
      </c>
      <c r="D35" s="25"/>
      <c r="E35" s="26">
        <f t="shared" si="6"/>
        <v>55036</v>
      </c>
      <c r="F35" s="274">
        <f>(E35/E33-1)*100</f>
        <v>-1.7302026604767429</v>
      </c>
      <c r="G35" s="278">
        <v>30979</v>
      </c>
      <c r="H35" s="270">
        <f t="shared" si="4"/>
        <v>56.288611090922302</v>
      </c>
      <c r="I35" s="278">
        <v>24057</v>
      </c>
      <c r="J35" s="270">
        <f t="shared" si="5"/>
        <v>43.711388909077691</v>
      </c>
      <c r="K35" s="276">
        <v>30.8</v>
      </c>
    </row>
    <row r="36" spans="2:14" x14ac:dyDescent="0.2">
      <c r="B36" s="15"/>
      <c r="C36" s="28">
        <v>2011</v>
      </c>
      <c r="D36" s="25"/>
      <c r="E36" s="26">
        <f t="shared" si="6"/>
        <v>55517</v>
      </c>
      <c r="F36" s="274">
        <f t="shared" si="7"/>
        <v>0.87397339922958839</v>
      </c>
      <c r="G36" s="278">
        <v>31325</v>
      </c>
      <c r="H36" s="270">
        <f t="shared" si="4"/>
        <v>56.424158365905939</v>
      </c>
      <c r="I36" s="278">
        <v>24192</v>
      </c>
      <c r="J36" s="270">
        <f t="shared" si="5"/>
        <v>43.575841634094061</v>
      </c>
      <c r="K36" s="276">
        <v>29.9</v>
      </c>
    </row>
    <row r="37" spans="2:14" x14ac:dyDescent="0.2">
      <c r="B37" s="15"/>
      <c r="C37" s="28">
        <v>2012</v>
      </c>
      <c r="D37" s="25"/>
      <c r="E37" s="26">
        <v>56732.00000000195</v>
      </c>
      <c r="F37" s="274">
        <f>(E37/E36-1)*100</f>
        <v>2.1885188320729609</v>
      </c>
      <c r="G37" s="278">
        <v>32200.999999999356</v>
      </c>
      <c r="H37" s="270">
        <f>G37/E37*100</f>
        <v>56.759853345551448</v>
      </c>
      <c r="I37" s="278">
        <v>24531.000000000822</v>
      </c>
      <c r="J37" s="270">
        <f>I37/E37*100</f>
        <v>43.240146654445425</v>
      </c>
      <c r="K37" s="276">
        <v>31.8</v>
      </c>
    </row>
    <row r="38" spans="2:14" ht="14.25" customHeight="1" x14ac:dyDescent="0.2">
      <c r="B38" s="15"/>
      <c r="C38" s="279">
        <v>2013</v>
      </c>
      <c r="D38" s="280"/>
      <c r="E38" s="26">
        <v>55747</v>
      </c>
      <c r="F38" s="274">
        <f>(E38/E37-1)*100</f>
        <v>-1.7362335190050038</v>
      </c>
      <c r="G38" s="278">
        <v>32798</v>
      </c>
      <c r="H38" s="270">
        <f>G38/E38*100</f>
        <v>58.833659210361098</v>
      </c>
      <c r="I38" s="278">
        <v>22949</v>
      </c>
      <c r="J38" s="270">
        <f>I38/E38*100</f>
        <v>41.166340789638909</v>
      </c>
      <c r="K38" s="276">
        <v>31.2</v>
      </c>
    </row>
    <row r="39" spans="2:14" x14ac:dyDescent="0.2">
      <c r="B39" s="15"/>
      <c r="C39" s="39">
        <v>2014</v>
      </c>
      <c r="D39" s="15"/>
      <c r="E39" s="26">
        <v>58237.999999999462</v>
      </c>
      <c r="F39" s="274">
        <f>(E39/E38-1)*100</f>
        <v>4.4684018870960962</v>
      </c>
      <c r="G39" s="278">
        <v>33446.999999999614</v>
      </c>
      <c r="H39" s="270">
        <f>G39/E39*100</f>
        <v>57.431573886465749</v>
      </c>
      <c r="I39" s="278">
        <v>24790.999999999847</v>
      </c>
      <c r="J39" s="270">
        <f>I39/E39*100</f>
        <v>42.568426113534251</v>
      </c>
      <c r="K39" s="276">
        <v>32</v>
      </c>
    </row>
    <row r="40" spans="2:14" x14ac:dyDescent="0.2">
      <c r="B40" s="15"/>
      <c r="C40" s="39"/>
      <c r="D40" s="15"/>
      <c r="E40" s="26"/>
      <c r="F40" s="274"/>
      <c r="G40" s="278"/>
      <c r="H40" s="270"/>
      <c r="I40" s="278"/>
      <c r="J40" s="270"/>
      <c r="K40" s="276"/>
    </row>
    <row r="41" spans="2:14" x14ac:dyDescent="0.2">
      <c r="B41" s="15"/>
      <c r="C41" s="39">
        <v>2015</v>
      </c>
      <c r="D41" s="15"/>
      <c r="E41" s="26">
        <v>60413.267018310042</v>
      </c>
      <c r="F41" s="274">
        <f>(E41/E39-1)*100</f>
        <v>3.7351334494841959</v>
      </c>
      <c r="G41" s="278">
        <v>34237.000000000153</v>
      </c>
      <c r="H41" s="270">
        <f>G41/E41*100</f>
        <v>56.671326828962265</v>
      </c>
      <c r="I41" s="278">
        <v>26177.2670183093</v>
      </c>
      <c r="J41" s="270">
        <f>I41/E41*100</f>
        <v>43.33032843659241</v>
      </c>
      <c r="K41" s="276">
        <v>33.299999999999997</v>
      </c>
    </row>
    <row r="42" spans="2:14" x14ac:dyDescent="0.2">
      <c r="B42" s="15"/>
      <c r="C42" s="39">
        <v>2016</v>
      </c>
      <c r="D42" s="15"/>
      <c r="E42" s="26">
        <v>61361</v>
      </c>
      <c r="F42" s="274">
        <f>(E42/E41-1)*100</f>
        <v>1.568749760549637</v>
      </c>
      <c r="G42" s="278">
        <v>34113</v>
      </c>
      <c r="H42" s="270">
        <f>G42/E42*100</f>
        <v>55.593944036114138</v>
      </c>
      <c r="I42" s="278">
        <v>27248</v>
      </c>
      <c r="J42" s="270">
        <f>I42/E42*100</f>
        <v>44.406055963885855</v>
      </c>
      <c r="K42" s="276">
        <v>31.9</v>
      </c>
    </row>
    <row r="43" spans="2:14" x14ac:dyDescent="0.2">
      <c r="B43" s="15"/>
      <c r="C43" s="39">
        <v>2017</v>
      </c>
      <c r="D43" s="15"/>
      <c r="E43" s="26">
        <v>63415</v>
      </c>
      <c r="F43" s="274">
        <f>(E43/E42-1)*100</f>
        <v>3.3474030736135418</v>
      </c>
      <c r="G43" s="278">
        <v>35878</v>
      </c>
      <c r="H43" s="270">
        <f>G43/E43*100</f>
        <v>56.576519750847588</v>
      </c>
      <c r="I43" s="278">
        <f>+E43-G43</f>
        <v>27537</v>
      </c>
      <c r="J43" s="270">
        <f>I43/E43*100</f>
        <v>43.423480249152405</v>
      </c>
      <c r="K43" s="276">
        <v>33.200000000000003</v>
      </c>
      <c r="N43" s="77"/>
    </row>
    <row r="44" spans="2:14" x14ac:dyDescent="0.2">
      <c r="B44" s="15"/>
      <c r="C44" s="39">
        <v>2018</v>
      </c>
      <c r="D44" s="15"/>
      <c r="E44" s="26">
        <v>65812.999999997701</v>
      </c>
      <c r="F44" s="274">
        <f>(E44/E43-1)*100</f>
        <v>3.7814397224595231</v>
      </c>
      <c r="G44" s="278">
        <v>36704.999999999854</v>
      </c>
      <c r="H44" s="270">
        <f>G44/E44*100</f>
        <v>55.771656055796171</v>
      </c>
      <c r="I44" s="278">
        <v>29107.999999999101</v>
      </c>
      <c r="J44" s="270">
        <f>I44/E44*100</f>
        <v>44.228343944205733</v>
      </c>
      <c r="K44" s="276">
        <v>33.799999999999997</v>
      </c>
      <c r="N44" s="77"/>
    </row>
    <row r="45" spans="2:14" x14ac:dyDescent="0.2">
      <c r="B45" s="15"/>
      <c r="C45" s="39">
        <v>2019</v>
      </c>
      <c r="D45" s="15"/>
      <c r="E45" s="26">
        <v>69913.999999999316</v>
      </c>
      <c r="F45" s="274">
        <f>(E45/E44-1)*100</f>
        <v>6.2312916900942872</v>
      </c>
      <c r="G45" s="278">
        <v>37362.999999998807</v>
      </c>
      <c r="H45" s="270">
        <f>G45/E45*100</f>
        <v>53.441370827014865</v>
      </c>
      <c r="I45" s="278">
        <f>+E45-G45</f>
        <v>32551.000000000509</v>
      </c>
      <c r="J45" s="270">
        <f>I45/E45*100</f>
        <v>46.558629172985135</v>
      </c>
      <c r="K45" s="281">
        <v>30.170871753270546</v>
      </c>
      <c r="N45" s="77"/>
    </row>
    <row r="46" spans="2:14" x14ac:dyDescent="0.2">
      <c r="B46" s="25"/>
      <c r="C46" s="282"/>
      <c r="D46" s="282"/>
      <c r="E46" s="283"/>
      <c r="F46" s="284"/>
      <c r="G46" s="283"/>
      <c r="H46" s="285"/>
      <c r="I46" s="286"/>
      <c r="J46" s="287"/>
      <c r="K46" s="25"/>
    </row>
    <row r="47" spans="2:14" x14ac:dyDescent="0.2">
      <c r="B47" s="15"/>
      <c r="C47" s="288" t="s">
        <v>31</v>
      </c>
      <c r="D47" s="288"/>
      <c r="E47" s="15"/>
      <c r="F47" s="15"/>
      <c r="G47" s="15"/>
      <c r="H47" s="15"/>
      <c r="I47" s="15"/>
      <c r="J47" s="15"/>
      <c r="K47" s="25"/>
      <c r="N47" s="74"/>
    </row>
    <row r="48" spans="2:14" x14ac:dyDescent="0.2">
      <c r="B48" s="289" t="s">
        <v>32</v>
      </c>
      <c r="C48" s="15" t="s">
        <v>33</v>
      </c>
      <c r="D48" s="15"/>
      <c r="E48" s="15"/>
      <c r="F48" s="15"/>
      <c r="G48" s="15"/>
      <c r="H48" s="15"/>
      <c r="I48" s="15"/>
      <c r="J48" s="15"/>
      <c r="K48" s="15"/>
    </row>
    <row r="49" spans="2:12" ht="14.25" x14ac:dyDescent="0.2">
      <c r="B49" s="290"/>
      <c r="C49" s="15" t="s">
        <v>126</v>
      </c>
      <c r="D49" s="15"/>
      <c r="E49" s="15"/>
      <c r="F49" s="15"/>
      <c r="G49" s="15"/>
      <c r="H49" s="15"/>
      <c r="I49" s="15"/>
      <c r="J49" s="15"/>
      <c r="K49" s="15"/>
    </row>
    <row r="50" spans="2:12" ht="14.25" x14ac:dyDescent="0.2">
      <c r="B50" s="290" t="s">
        <v>28</v>
      </c>
      <c r="C50" s="15" t="s">
        <v>34</v>
      </c>
      <c r="D50" s="15"/>
      <c r="E50" s="15"/>
      <c r="F50" s="15"/>
      <c r="G50" s="15"/>
      <c r="H50" s="15"/>
      <c r="I50" s="15"/>
      <c r="J50" s="15"/>
      <c r="K50" s="15"/>
    </row>
    <row r="51" spans="2:12" ht="14.25" x14ac:dyDescent="0.2">
      <c r="B51" s="290"/>
      <c r="C51" s="15" t="s">
        <v>35</v>
      </c>
      <c r="D51" s="15"/>
      <c r="E51" s="15"/>
      <c r="F51" s="15"/>
      <c r="G51" s="15"/>
      <c r="H51" s="15"/>
      <c r="I51" s="15"/>
      <c r="J51" s="15"/>
      <c r="K51" s="15"/>
    </row>
    <row r="52" spans="2:12" ht="14.25" x14ac:dyDescent="0.2">
      <c r="B52" s="290"/>
      <c r="C52" s="15" t="s">
        <v>132</v>
      </c>
      <c r="D52" s="15"/>
      <c r="E52" s="15"/>
      <c r="F52" s="15"/>
      <c r="G52" s="15"/>
      <c r="H52" s="15"/>
      <c r="I52" s="15"/>
      <c r="J52" s="15"/>
      <c r="K52" s="15"/>
    </row>
    <row r="53" spans="2:12" ht="14.25" x14ac:dyDescent="0.2">
      <c r="B53" s="291"/>
      <c r="C53" s="15"/>
      <c r="D53" s="15"/>
      <c r="E53" s="15"/>
      <c r="F53" s="15"/>
      <c r="G53" s="15"/>
      <c r="H53" s="15"/>
      <c r="I53" s="15"/>
      <c r="J53" s="15"/>
      <c r="K53" s="15"/>
    </row>
    <row r="54" spans="2:12" x14ac:dyDescent="0.2">
      <c r="B54" s="15"/>
      <c r="C54" s="29" t="s">
        <v>39</v>
      </c>
      <c r="D54" s="292"/>
      <c r="E54" s="292"/>
      <c r="F54" s="292"/>
      <c r="G54" s="292"/>
      <c r="H54" s="292"/>
      <c r="I54" s="292"/>
      <c r="J54" s="292"/>
      <c r="K54" s="25"/>
    </row>
    <row r="58" spans="2:12" s="42" customFormat="1" ht="12.75" customHeight="1" x14ac:dyDescent="0.25">
      <c r="B58" s="61"/>
      <c r="C58" s="61"/>
      <c r="D58" s="61"/>
      <c r="E58" s="61"/>
      <c r="F58" s="61"/>
      <c r="G58" s="61"/>
      <c r="H58" s="61"/>
      <c r="I58" s="61"/>
      <c r="J58" s="61"/>
      <c r="K58" s="61"/>
      <c r="L58" s="61"/>
    </row>
    <row r="59" spans="2:12" x14ac:dyDescent="0.2">
      <c r="B59" s="90"/>
      <c r="C59" s="90"/>
      <c r="D59" s="90"/>
      <c r="E59" s="90"/>
      <c r="F59" s="90"/>
      <c r="G59" s="90"/>
      <c r="H59" s="90"/>
      <c r="I59" s="90"/>
      <c r="J59" s="90"/>
    </row>
  </sheetData>
  <mergeCells count="3">
    <mergeCell ref="D7:J7"/>
    <mergeCell ref="G9:H9"/>
    <mergeCell ref="I9:J9"/>
  </mergeCells>
  <pageMargins left="0.7" right="0.7" top="0.75" bottom="0.75" header="0.3" footer="0.3"/>
  <pageSetup scale="79" orientation="portrait" r:id="rId1"/>
  <ignoredErrors>
    <ignoredError sqref="F10" evalError="1"/>
  </ignoredErrors>
  <drawing r:id="rId2"/>
  <legacyDrawing r:id="rId3"/>
  <oleObjects>
    <mc:AlternateContent xmlns:mc="http://schemas.openxmlformats.org/markup-compatibility/2006">
      <mc:Choice Requires="x14">
        <oleObject progId="MSPhotoEd.3" shapeId="5122" r:id="rId4">
          <objectPr defaultSize="0" autoPict="0" r:id="rId5">
            <anchor moveWithCells="1" sizeWithCells="1">
              <from>
                <xdr:col>0</xdr:col>
                <xdr:colOff>114300</xdr:colOff>
                <xdr:row>0</xdr:row>
                <xdr:rowOff>57150</xdr:rowOff>
              </from>
              <to>
                <xdr:col>2</xdr:col>
                <xdr:colOff>133350</xdr:colOff>
                <xdr:row>3</xdr:row>
                <xdr:rowOff>0</xdr:rowOff>
              </to>
            </anchor>
          </objectPr>
        </oleObject>
      </mc:Choice>
      <mc:Fallback>
        <oleObject progId="MSPhotoEd.3" shapeId="5122" r:id="rId4"/>
      </mc:Fallback>
    </mc:AlternateContent>
  </oleObject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2:V63"/>
  <sheetViews>
    <sheetView topLeftCell="A8" zoomScaleNormal="100" zoomScaleSheetLayoutView="100" workbookViewId="0">
      <selection activeCell="C9" sqref="C9:J40"/>
    </sheetView>
  </sheetViews>
  <sheetFormatPr defaultRowHeight="12.75" x14ac:dyDescent="0.2"/>
  <cols>
    <col min="1" max="1" width="9.140625" style="46"/>
    <col min="2" max="2" width="4" style="46" customWidth="1"/>
    <col min="3" max="3" width="9.140625" style="46"/>
    <col min="4" max="4" width="2" style="46" customWidth="1"/>
    <col min="5" max="5" width="12.42578125" style="46" customWidth="1"/>
    <col min="6" max="6" width="10.140625" style="46" customWidth="1"/>
    <col min="7" max="7" width="9.5703125" style="46" customWidth="1"/>
    <col min="8" max="8" width="7.140625" style="46" customWidth="1"/>
    <col min="9" max="9" width="9.28515625" style="46" customWidth="1"/>
    <col min="10" max="10" width="7.5703125" style="46" customWidth="1"/>
    <col min="11" max="11" width="2.7109375" style="46" customWidth="1"/>
    <col min="12" max="12" width="20.140625" style="46" customWidth="1"/>
    <col min="13" max="16384" width="9.140625" style="46"/>
  </cols>
  <sheetData>
    <row r="2" spans="3:13" x14ac:dyDescent="0.2">
      <c r="H2" s="76" t="s">
        <v>187</v>
      </c>
    </row>
    <row r="3" spans="3:13" x14ac:dyDescent="0.2">
      <c r="H3" s="44"/>
      <c r="I3" s="44"/>
      <c r="J3" s="65"/>
      <c r="K3" s="65"/>
      <c r="M3" s="65"/>
    </row>
    <row r="7" spans="3:13" x14ac:dyDescent="0.2">
      <c r="C7" s="66">
        <v>1.04</v>
      </c>
      <c r="D7" s="360" t="s">
        <v>189</v>
      </c>
      <c r="E7" s="360"/>
      <c r="F7" s="360"/>
      <c r="G7" s="360"/>
      <c r="H7" s="360"/>
      <c r="I7" s="360"/>
      <c r="J7" s="360"/>
      <c r="K7" s="82"/>
    </row>
    <row r="8" spans="3:13" x14ac:dyDescent="0.2">
      <c r="C8" s="21"/>
      <c r="D8" s="21"/>
      <c r="E8" s="21"/>
      <c r="F8" s="21"/>
      <c r="G8" s="21"/>
      <c r="H8" s="21"/>
      <c r="I8" s="21"/>
      <c r="J8" s="21"/>
      <c r="K8" s="67"/>
    </row>
    <row r="9" spans="3:13" ht="25.5" x14ac:dyDescent="0.2">
      <c r="C9" s="293" t="s">
        <v>22</v>
      </c>
      <c r="D9" s="294"/>
      <c r="E9" s="294" t="s">
        <v>23</v>
      </c>
      <c r="F9" s="294" t="s">
        <v>24</v>
      </c>
      <c r="G9" s="359" t="s">
        <v>2</v>
      </c>
      <c r="H9" s="359"/>
      <c r="I9" s="359" t="s">
        <v>3</v>
      </c>
      <c r="J9" s="359"/>
      <c r="K9" s="85"/>
      <c r="L9" s="86"/>
    </row>
    <row r="10" spans="3:13" x14ac:dyDescent="0.2">
      <c r="C10" s="295"/>
      <c r="D10" s="295"/>
      <c r="E10" s="295"/>
      <c r="F10" s="295"/>
      <c r="G10" s="295" t="s">
        <v>4</v>
      </c>
      <c r="H10" s="296" t="s">
        <v>5</v>
      </c>
      <c r="I10" s="295" t="s">
        <v>4</v>
      </c>
      <c r="J10" s="295" t="s">
        <v>5</v>
      </c>
      <c r="K10" s="84"/>
      <c r="L10" s="86"/>
    </row>
    <row r="11" spans="3:13" hidden="1" x14ac:dyDescent="0.2">
      <c r="C11" s="28">
        <v>1980</v>
      </c>
      <c r="D11" s="28"/>
      <c r="E11" s="6">
        <f>G11+I11</f>
        <v>17757</v>
      </c>
      <c r="F11" s="8">
        <v>4.3</v>
      </c>
      <c r="G11" s="6">
        <v>13761</v>
      </c>
      <c r="H11" s="297">
        <f>G11/E11*100</f>
        <v>77.496198682209837</v>
      </c>
      <c r="I11" s="6">
        <v>3996</v>
      </c>
      <c r="J11" s="298">
        <f>I11/E11*100</f>
        <v>22.503801317790167</v>
      </c>
      <c r="K11" s="69"/>
      <c r="L11" s="67"/>
    </row>
    <row r="12" spans="3:13" hidden="1" x14ac:dyDescent="0.2">
      <c r="C12" s="28">
        <v>1981</v>
      </c>
      <c r="D12" s="28"/>
      <c r="E12" s="6">
        <f>G12+I12</f>
        <v>18575</v>
      </c>
      <c r="F12" s="8">
        <f t="shared" ref="F12:F24" si="0">(E12/E11-1)*100</f>
        <v>4.606634003491572</v>
      </c>
      <c r="G12" s="6">
        <v>14031</v>
      </c>
      <c r="H12" s="299">
        <f>G12/E12*100</f>
        <v>75.537012113055184</v>
      </c>
      <c r="I12" s="6">
        <v>4544</v>
      </c>
      <c r="J12" s="298">
        <f>I12/E12*100</f>
        <v>24.462987886944816</v>
      </c>
      <c r="K12" s="69"/>
      <c r="L12" s="67"/>
    </row>
    <row r="13" spans="3:13" hidden="1" x14ac:dyDescent="0.2">
      <c r="C13" s="28">
        <v>1982</v>
      </c>
      <c r="D13" s="28"/>
      <c r="E13" s="6">
        <f>G13+I13</f>
        <v>18889</v>
      </c>
      <c r="F13" s="8">
        <f t="shared" si="0"/>
        <v>1.6904441453566621</v>
      </c>
      <c r="G13" s="6">
        <v>14423</v>
      </c>
      <c r="H13" s="299">
        <f>G13/E13*100</f>
        <v>76.356609667001962</v>
      </c>
      <c r="I13" s="6">
        <v>4466</v>
      </c>
      <c r="J13" s="298">
        <f>I13/E13*100</f>
        <v>23.643390332998042</v>
      </c>
      <c r="K13" s="69"/>
      <c r="L13" s="67"/>
    </row>
    <row r="14" spans="3:13" hidden="1" x14ac:dyDescent="0.2">
      <c r="C14" s="28">
        <v>1983</v>
      </c>
      <c r="D14" s="28"/>
      <c r="E14" s="6">
        <f>G14+I14</f>
        <v>19794</v>
      </c>
      <c r="F14" s="8">
        <f t="shared" si="0"/>
        <v>4.7911482873630229</v>
      </c>
      <c r="G14" s="6">
        <v>14885</v>
      </c>
      <c r="H14" s="299">
        <f>G14/E14*100</f>
        <v>75.199555420834599</v>
      </c>
      <c r="I14" s="6">
        <v>4909</v>
      </c>
      <c r="J14" s="298">
        <f>I14/E14*100</f>
        <v>24.800444579165404</v>
      </c>
      <c r="K14" s="69"/>
      <c r="L14" s="67"/>
    </row>
    <row r="15" spans="3:13" hidden="1" x14ac:dyDescent="0.2">
      <c r="C15" s="28">
        <v>1984</v>
      </c>
      <c r="D15" s="28"/>
      <c r="E15" s="6">
        <f>G15+I15</f>
        <v>20540</v>
      </c>
      <c r="F15" s="8">
        <f t="shared" si="0"/>
        <v>3.7688188339900952</v>
      </c>
      <c r="G15" s="6">
        <v>15221</v>
      </c>
      <c r="H15" s="299">
        <f>G15/E15*100</f>
        <v>74.104186952288217</v>
      </c>
      <c r="I15" s="6">
        <v>5319</v>
      </c>
      <c r="J15" s="298">
        <f>I15/E15*100</f>
        <v>25.89581304771178</v>
      </c>
      <c r="K15" s="69"/>
      <c r="L15" s="67"/>
    </row>
    <row r="16" spans="3:13" hidden="1" x14ac:dyDescent="0.2">
      <c r="C16" s="28"/>
      <c r="D16" s="28"/>
      <c r="E16" s="6"/>
      <c r="F16" s="8"/>
      <c r="G16" s="6"/>
      <c r="H16" s="299"/>
      <c r="I16" s="6"/>
      <c r="J16" s="298"/>
      <c r="K16" s="69"/>
      <c r="L16" s="67"/>
    </row>
    <row r="17" spans="2:22" hidden="1" x14ac:dyDescent="0.2">
      <c r="C17" s="28">
        <v>1985</v>
      </c>
      <c r="D17" s="28"/>
      <c r="E17" s="6">
        <f>G17+I17</f>
        <v>21104</v>
      </c>
      <c r="F17" s="8">
        <f>(E17/E15-1)*100</f>
        <v>2.7458617332035029</v>
      </c>
      <c r="G17" s="6">
        <v>15527</v>
      </c>
      <c r="H17" s="300">
        <f>G17/E17*100</f>
        <v>73.573730098559523</v>
      </c>
      <c r="I17" s="6">
        <v>5577</v>
      </c>
      <c r="J17" s="301">
        <f>I17/E17*100</f>
        <v>26.426269901440484</v>
      </c>
      <c r="K17" s="71"/>
      <c r="L17" s="72"/>
    </row>
    <row r="18" spans="2:22" hidden="1" x14ac:dyDescent="0.2">
      <c r="C18" s="28">
        <v>1986</v>
      </c>
      <c r="D18" s="28"/>
      <c r="E18" s="6">
        <f>G18+I18</f>
        <v>21545</v>
      </c>
      <c r="F18" s="8">
        <f t="shared" si="0"/>
        <v>2.0896512509476883</v>
      </c>
      <c r="G18" s="6">
        <v>15876</v>
      </c>
      <c r="H18" s="300">
        <f>G18/E18*100</f>
        <v>73.687630540728705</v>
      </c>
      <c r="I18" s="6">
        <v>5669</v>
      </c>
      <c r="J18" s="301">
        <f>I18/E18*100</f>
        <v>26.312369459271295</v>
      </c>
      <c r="K18" s="71"/>
      <c r="L18" s="72"/>
    </row>
    <row r="19" spans="2:22" hidden="1" x14ac:dyDescent="0.2">
      <c r="C19" s="28">
        <v>1987</v>
      </c>
      <c r="D19" s="28"/>
      <c r="E19" s="6">
        <f>G19+I19</f>
        <v>22986</v>
      </c>
      <c r="F19" s="8">
        <f t="shared" si="0"/>
        <v>6.6883267579484817</v>
      </c>
      <c r="G19" s="6">
        <v>16289</v>
      </c>
      <c r="H19" s="300">
        <f>G19/E19*100</f>
        <v>70.864874271295577</v>
      </c>
      <c r="I19" s="6">
        <v>6697</v>
      </c>
      <c r="J19" s="301">
        <f>I19/E19*100</f>
        <v>29.135125728704431</v>
      </c>
      <c r="K19" s="71"/>
      <c r="L19" s="72"/>
    </row>
    <row r="20" spans="2:22" hidden="1" x14ac:dyDescent="0.2">
      <c r="C20" s="28">
        <v>1988</v>
      </c>
      <c r="D20" s="28"/>
      <c r="E20" s="6">
        <f>G20+I20</f>
        <v>24353</v>
      </c>
      <c r="F20" s="8">
        <f t="shared" si="0"/>
        <v>5.9470982337074707</v>
      </c>
      <c r="G20" s="6">
        <v>16700</v>
      </c>
      <c r="H20" s="300">
        <f>G20/E20*100</f>
        <v>68.574713587648333</v>
      </c>
      <c r="I20" s="6">
        <v>7653</v>
      </c>
      <c r="J20" s="301">
        <f>I20/E20*100</f>
        <v>31.42528641235166</v>
      </c>
      <c r="K20" s="71"/>
      <c r="L20" s="72"/>
    </row>
    <row r="21" spans="2:22" hidden="1" x14ac:dyDescent="0.2">
      <c r="C21" s="28">
        <v>1989</v>
      </c>
      <c r="D21" s="28"/>
      <c r="E21" s="6">
        <f>G21+I21</f>
        <v>25695</v>
      </c>
      <c r="F21" s="8">
        <f t="shared" si="0"/>
        <v>5.510614708660122</v>
      </c>
      <c r="G21" s="6">
        <v>17118</v>
      </c>
      <c r="H21" s="300">
        <f>G21/E21*100</f>
        <v>66.619964973730291</v>
      </c>
      <c r="I21" s="6">
        <v>8577</v>
      </c>
      <c r="J21" s="301">
        <f>I21/E21*100</f>
        <v>33.380035026269702</v>
      </c>
      <c r="K21" s="71"/>
      <c r="L21" s="72"/>
    </row>
    <row r="22" spans="2:22" ht="15" x14ac:dyDescent="0.25">
      <c r="C22" s="28"/>
      <c r="D22" s="28"/>
      <c r="E22" s="6"/>
      <c r="F22" s="8"/>
      <c r="G22" s="6"/>
      <c r="H22" s="300"/>
      <c r="I22" s="6"/>
      <c r="J22" s="301"/>
      <c r="K22" s="71"/>
      <c r="L22" s="72"/>
      <c r="M22" s="42"/>
      <c r="N22" s="42"/>
      <c r="O22" s="42"/>
      <c r="P22" s="42"/>
    </row>
    <row r="23" spans="2:22" ht="15" x14ac:dyDescent="0.25">
      <c r="B23" s="74"/>
      <c r="C23" s="302">
        <v>2005</v>
      </c>
      <c r="D23" s="273" t="s">
        <v>27</v>
      </c>
      <c r="E23" s="26">
        <f>+G23+I23</f>
        <v>52465</v>
      </c>
      <c r="F23" s="270"/>
      <c r="G23" s="26">
        <v>26357</v>
      </c>
      <c r="H23" s="270">
        <f t="shared" ref="H23:H30" si="1">G23/E23*100</f>
        <v>50.237301057848093</v>
      </c>
      <c r="I23" s="26">
        <v>26108</v>
      </c>
      <c r="J23" s="269">
        <f t="shared" ref="J23:J30" si="2">I23/E23*100</f>
        <v>49.762698942151914</v>
      </c>
      <c r="K23" s="73"/>
      <c r="L23" s="72"/>
      <c r="M23" s="42"/>
      <c r="N23" s="42"/>
      <c r="O23" s="42"/>
      <c r="P23" s="42"/>
    </row>
    <row r="24" spans="2:22" ht="15" x14ac:dyDescent="0.25">
      <c r="B24" s="74"/>
      <c r="C24" s="302">
        <v>2006</v>
      </c>
      <c r="D24" s="275"/>
      <c r="E24" s="26">
        <f>+G24+I24</f>
        <v>51992</v>
      </c>
      <c r="F24" s="274">
        <f t="shared" si="0"/>
        <v>-0.90155341656342758</v>
      </c>
      <c r="G24" s="26">
        <v>26340</v>
      </c>
      <c r="H24" s="270">
        <f t="shared" si="1"/>
        <v>50.661640252346515</v>
      </c>
      <c r="I24" s="26">
        <v>25652</v>
      </c>
      <c r="J24" s="269">
        <f t="shared" si="2"/>
        <v>49.338359747653485</v>
      </c>
      <c r="K24" s="73"/>
      <c r="L24" s="72"/>
      <c r="M24" s="42"/>
      <c r="N24" s="42"/>
      <c r="O24" s="42"/>
      <c r="P24" s="42"/>
      <c r="Q24" s="42"/>
      <c r="R24" s="42"/>
      <c r="S24" s="42"/>
      <c r="T24" s="42"/>
      <c r="U24" s="42"/>
      <c r="V24" s="42"/>
    </row>
    <row r="25" spans="2:22" ht="15" x14ac:dyDescent="0.25">
      <c r="B25" s="74"/>
      <c r="C25" s="302">
        <v>2007</v>
      </c>
      <c r="D25" s="275"/>
      <c r="E25" s="26">
        <f t="shared" ref="E25:E30" si="3">+G25+I25</f>
        <v>53886</v>
      </c>
      <c r="F25" s="270">
        <f t="shared" ref="F25:F30" si="4">(E25/E24-1)*100</f>
        <v>3.6428681335590074</v>
      </c>
      <c r="G25" s="26">
        <v>26773</v>
      </c>
      <c r="H25" s="270">
        <f t="shared" si="1"/>
        <v>49.68451917009984</v>
      </c>
      <c r="I25" s="26">
        <v>27113</v>
      </c>
      <c r="J25" s="269">
        <f t="shared" si="2"/>
        <v>50.31548082990016</v>
      </c>
      <c r="K25" s="73"/>
      <c r="L25" s="72"/>
      <c r="M25" s="42"/>
      <c r="N25" s="42"/>
      <c r="O25" s="42"/>
      <c r="P25" s="42"/>
      <c r="Q25" s="42"/>
      <c r="R25" s="42"/>
      <c r="S25" s="42"/>
      <c r="T25" s="42"/>
      <c r="U25" s="42"/>
      <c r="V25" s="42"/>
    </row>
    <row r="26" spans="2:22" ht="15" x14ac:dyDescent="0.25">
      <c r="C26" s="302">
        <v>2008</v>
      </c>
      <c r="D26" s="25"/>
      <c r="E26" s="26">
        <f t="shared" si="3"/>
        <v>57009</v>
      </c>
      <c r="F26" s="270">
        <f t="shared" si="4"/>
        <v>5.7955684222247061</v>
      </c>
      <c r="G26" s="26">
        <v>28264</v>
      </c>
      <c r="H26" s="270">
        <f t="shared" si="1"/>
        <v>49.578136785419844</v>
      </c>
      <c r="I26" s="26">
        <v>28745</v>
      </c>
      <c r="J26" s="269">
        <f t="shared" si="2"/>
        <v>50.421863214580156</v>
      </c>
      <c r="K26" s="73"/>
      <c r="L26" s="72"/>
      <c r="M26" s="42"/>
      <c r="N26" s="42"/>
      <c r="O26" s="42"/>
      <c r="P26" s="42"/>
      <c r="Q26" s="42"/>
      <c r="R26" s="42"/>
      <c r="S26" s="42"/>
      <c r="T26" s="42"/>
      <c r="U26" s="42"/>
      <c r="V26" s="42"/>
    </row>
    <row r="27" spans="2:22" ht="15" x14ac:dyDescent="0.25">
      <c r="C27" s="302">
        <v>2009</v>
      </c>
      <c r="D27" s="277"/>
      <c r="E27" s="26">
        <f t="shared" si="3"/>
        <v>56005</v>
      </c>
      <c r="F27" s="274">
        <f t="shared" si="4"/>
        <v>-1.7611254363346096</v>
      </c>
      <c r="G27" s="26">
        <v>27840</v>
      </c>
      <c r="H27" s="270">
        <f t="shared" si="1"/>
        <v>49.709847335059372</v>
      </c>
      <c r="I27" s="26">
        <v>28165</v>
      </c>
      <c r="J27" s="269">
        <f t="shared" si="2"/>
        <v>50.290152664940635</v>
      </c>
      <c r="K27" s="73"/>
      <c r="L27" s="67"/>
      <c r="M27" s="51"/>
      <c r="N27" s="51"/>
      <c r="O27" s="51"/>
      <c r="P27" s="51"/>
      <c r="Q27" s="51"/>
      <c r="R27" s="51"/>
      <c r="S27" s="42"/>
      <c r="T27" s="42"/>
      <c r="U27" s="42"/>
      <c r="V27" s="42"/>
    </row>
    <row r="28" spans="2:22" ht="15" x14ac:dyDescent="0.25">
      <c r="C28" s="302"/>
      <c r="D28" s="277"/>
      <c r="E28" s="26"/>
      <c r="F28" s="274"/>
      <c r="G28" s="26"/>
      <c r="H28" s="270"/>
      <c r="I28" s="26"/>
      <c r="J28" s="269"/>
      <c r="K28" s="73"/>
      <c r="L28" s="67"/>
      <c r="M28" s="51"/>
      <c r="N28" s="51"/>
      <c r="O28" s="51"/>
      <c r="P28" s="51"/>
      <c r="Q28" s="51"/>
      <c r="R28" s="51"/>
      <c r="S28" s="42"/>
      <c r="T28" s="42"/>
      <c r="U28" s="42"/>
      <c r="V28" s="42"/>
    </row>
    <row r="29" spans="2:22" ht="15" x14ac:dyDescent="0.25">
      <c r="C29" s="302">
        <v>2010</v>
      </c>
      <c r="D29" s="25"/>
      <c r="E29" s="26">
        <f t="shared" si="3"/>
        <v>55036</v>
      </c>
      <c r="F29" s="274">
        <f>(E29/E27-1)*100</f>
        <v>-1.7302026604767429</v>
      </c>
      <c r="G29" s="278">
        <v>27219</v>
      </c>
      <c r="H29" s="270">
        <f t="shared" si="1"/>
        <v>49.456719238316737</v>
      </c>
      <c r="I29" s="278">
        <v>27817</v>
      </c>
      <c r="J29" s="269">
        <f t="shared" si="2"/>
        <v>50.543280761683263</v>
      </c>
      <c r="K29" s="73"/>
      <c r="L29" s="67"/>
      <c r="M29" s="42"/>
      <c r="N29" s="42"/>
      <c r="O29" s="42"/>
      <c r="P29" s="42"/>
      <c r="Q29" s="42"/>
      <c r="R29" s="42"/>
      <c r="S29" s="42"/>
      <c r="T29" s="42"/>
      <c r="U29" s="42"/>
      <c r="V29" s="42"/>
    </row>
    <row r="30" spans="2:22" ht="15" x14ac:dyDescent="0.25">
      <c r="C30" s="302">
        <v>2011</v>
      </c>
      <c r="D30" s="25"/>
      <c r="E30" s="26">
        <f t="shared" si="3"/>
        <v>55517</v>
      </c>
      <c r="F30" s="274">
        <f t="shared" si="4"/>
        <v>0.87397339922958839</v>
      </c>
      <c r="G30" s="278">
        <v>27454</v>
      </c>
      <c r="H30" s="270">
        <f t="shared" si="1"/>
        <v>49.45151935443198</v>
      </c>
      <c r="I30" s="278">
        <v>28063</v>
      </c>
      <c r="J30" s="269">
        <f t="shared" si="2"/>
        <v>50.548480645568027</v>
      </c>
      <c r="K30" s="71"/>
      <c r="L30" s="67"/>
      <c r="M30" s="42"/>
      <c r="N30" s="42"/>
      <c r="O30" s="42"/>
      <c r="P30" s="42"/>
      <c r="Q30" s="42"/>
      <c r="R30" s="42"/>
      <c r="S30" s="42"/>
      <c r="T30" s="42"/>
      <c r="U30" s="42"/>
      <c r="V30" s="42"/>
    </row>
    <row r="31" spans="2:22" ht="15" x14ac:dyDescent="0.25">
      <c r="C31" s="302">
        <v>2012</v>
      </c>
      <c r="D31" s="25"/>
      <c r="E31" s="26">
        <v>56732</v>
      </c>
      <c r="F31" s="274">
        <f>(E31/E30-1)*100</f>
        <v>2.1885188320694526</v>
      </c>
      <c r="G31" s="278">
        <v>27752.809461667439</v>
      </c>
      <c r="H31" s="270">
        <f>G31/E31*100</f>
        <v>48.919145211992245</v>
      </c>
      <c r="I31" s="278">
        <v>28979.190538332532</v>
      </c>
      <c r="J31" s="269">
        <f>I31/E31*100</f>
        <v>51.080854788007699</v>
      </c>
      <c r="K31" s="71"/>
      <c r="L31" s="67"/>
      <c r="M31" s="42"/>
      <c r="N31" s="42"/>
      <c r="O31" s="42"/>
      <c r="P31" s="42"/>
      <c r="Q31" s="42"/>
      <c r="R31" s="42"/>
      <c r="S31" s="42"/>
      <c r="T31" s="42"/>
      <c r="U31" s="42"/>
      <c r="V31" s="42"/>
    </row>
    <row r="32" spans="2:22" ht="15" x14ac:dyDescent="0.25">
      <c r="C32" s="302">
        <v>2013</v>
      </c>
      <c r="D32" s="303"/>
      <c r="E32" s="26">
        <v>55747</v>
      </c>
      <c r="F32" s="274">
        <f>(E32/E31-1)*100</f>
        <v>-1.7362335190016176</v>
      </c>
      <c r="G32" s="278">
        <v>27133</v>
      </c>
      <c r="H32" s="270">
        <f>G32/E32*100</f>
        <v>48.671677399680704</v>
      </c>
      <c r="I32" s="278">
        <v>28614</v>
      </c>
      <c r="J32" s="269">
        <f>I32/E32*100</f>
        <v>51.328322600319296</v>
      </c>
      <c r="K32" s="71"/>
      <c r="L32" s="67"/>
      <c r="M32" s="42"/>
      <c r="N32" s="42"/>
      <c r="O32" s="42"/>
      <c r="P32" s="42"/>
      <c r="Q32" s="42"/>
      <c r="R32" s="42"/>
      <c r="S32" s="42"/>
      <c r="T32" s="42"/>
      <c r="U32" s="42"/>
      <c r="V32" s="42"/>
    </row>
    <row r="33" spans="3:22" ht="15" x14ac:dyDescent="0.25">
      <c r="C33" s="302">
        <v>2014</v>
      </c>
      <c r="D33" s="25"/>
      <c r="E33" s="26">
        <v>58237.999999999432</v>
      </c>
      <c r="F33" s="274">
        <f>(E33/E32-1)*100</f>
        <v>4.4684018870960518</v>
      </c>
      <c r="G33" s="278">
        <v>28321.962199237521</v>
      </c>
      <c r="H33" s="270">
        <f>G33/E33*100</f>
        <v>48.631412821933786</v>
      </c>
      <c r="I33" s="278">
        <v>29916.037800761907</v>
      </c>
      <c r="J33" s="269">
        <f>I33/E33*100</f>
        <v>51.368587178066207</v>
      </c>
      <c r="K33" s="71"/>
      <c r="L33" s="67"/>
      <c r="M33" s="42"/>
      <c r="N33" s="42"/>
      <c r="O33" s="42"/>
      <c r="P33" s="42"/>
      <c r="Q33" s="42"/>
      <c r="R33" s="42"/>
      <c r="S33" s="42"/>
      <c r="T33" s="42"/>
      <c r="U33" s="42"/>
      <c r="V33" s="42"/>
    </row>
    <row r="34" spans="3:22" ht="15" x14ac:dyDescent="0.25">
      <c r="C34" s="302"/>
      <c r="D34" s="25"/>
      <c r="E34" s="26"/>
      <c r="F34" s="274"/>
      <c r="G34" s="278"/>
      <c r="H34" s="270"/>
      <c r="I34" s="278"/>
      <c r="J34" s="269"/>
      <c r="K34" s="71"/>
      <c r="L34" s="67"/>
      <c r="M34" s="42"/>
      <c r="N34" s="42"/>
      <c r="O34" s="42"/>
      <c r="P34" s="42"/>
      <c r="Q34" s="42"/>
      <c r="R34" s="42"/>
      <c r="S34" s="42"/>
      <c r="T34" s="42"/>
      <c r="U34" s="42"/>
      <c r="V34" s="42"/>
    </row>
    <row r="35" spans="3:22" ht="15" x14ac:dyDescent="0.25">
      <c r="C35" s="302">
        <v>2015</v>
      </c>
      <c r="D35" s="25"/>
      <c r="E35" s="26">
        <v>60413.267018310042</v>
      </c>
      <c r="F35" s="274">
        <f>(E35/E33-1)*100</f>
        <v>3.7351334494842403</v>
      </c>
      <c r="G35" s="278">
        <v>30264.291292983416</v>
      </c>
      <c r="H35" s="270">
        <f>G35/E35*100</f>
        <v>50.095438943586544</v>
      </c>
      <c r="I35" s="278">
        <v>30148.975725326047</v>
      </c>
      <c r="J35" s="269">
        <f>I35/E35*100</f>
        <v>49.904561056412497</v>
      </c>
      <c r="K35" s="71"/>
      <c r="L35" s="67"/>
      <c r="M35" s="42"/>
      <c r="N35" s="42"/>
      <c r="O35" s="42"/>
      <c r="P35" s="42"/>
      <c r="Q35" s="42"/>
      <c r="R35" s="42"/>
      <c r="S35" s="42"/>
      <c r="T35" s="42"/>
      <c r="U35" s="42"/>
      <c r="V35" s="42"/>
    </row>
    <row r="36" spans="3:22" ht="15" x14ac:dyDescent="0.25">
      <c r="C36" s="302">
        <v>2016</v>
      </c>
      <c r="D36" s="25"/>
      <c r="E36" s="26">
        <v>61361</v>
      </c>
      <c r="F36" s="274">
        <f>(E36/E35-1)*100</f>
        <v>1.568749760549637</v>
      </c>
      <c r="G36" s="278">
        <v>29422</v>
      </c>
      <c r="H36" s="270">
        <f>G36/E36*100</f>
        <v>47.949022995062016</v>
      </c>
      <c r="I36" s="278">
        <v>31939</v>
      </c>
      <c r="J36" s="269">
        <f>I36/E36*100</f>
        <v>52.050977004937991</v>
      </c>
      <c r="K36" s="71"/>
      <c r="L36" s="67"/>
      <c r="M36" s="42"/>
      <c r="N36" s="42"/>
      <c r="O36" s="42"/>
      <c r="P36" s="42"/>
      <c r="Q36" s="42"/>
      <c r="R36" s="42"/>
      <c r="S36" s="42"/>
      <c r="T36" s="42"/>
      <c r="U36" s="42"/>
      <c r="V36" s="42"/>
    </row>
    <row r="37" spans="3:22" ht="15" x14ac:dyDescent="0.25">
      <c r="C37" s="302">
        <v>2017</v>
      </c>
      <c r="D37" s="25"/>
      <c r="E37" s="26">
        <v>63415</v>
      </c>
      <c r="F37" s="274">
        <f>(E37/E36-1)*100</f>
        <v>3.3474030736135418</v>
      </c>
      <c r="G37" s="278">
        <v>32212</v>
      </c>
      <c r="H37" s="270">
        <f>G37/E37*100</f>
        <v>50.795553102578253</v>
      </c>
      <c r="I37" s="278">
        <v>31203</v>
      </c>
      <c r="J37" s="269">
        <f>I37/E37*100</f>
        <v>49.204446897421747</v>
      </c>
      <c r="K37" s="71"/>
      <c r="L37" s="67"/>
      <c r="M37" s="42"/>
      <c r="N37" s="42"/>
      <c r="O37" s="42"/>
      <c r="P37" s="42"/>
      <c r="Q37" s="42"/>
      <c r="R37" s="42"/>
      <c r="S37" s="42"/>
      <c r="T37" s="42"/>
      <c r="U37" s="42"/>
      <c r="V37" s="42"/>
    </row>
    <row r="38" spans="3:22" ht="15" x14ac:dyDescent="0.25">
      <c r="C38" s="302">
        <v>2018</v>
      </c>
      <c r="D38" s="25"/>
      <c r="E38" s="26">
        <v>65812.999999997701</v>
      </c>
      <c r="F38" s="274">
        <f>(E38/E37-1)*100</f>
        <v>3.7814397224595231</v>
      </c>
      <c r="G38" s="278">
        <v>31874.735262941475</v>
      </c>
      <c r="H38" s="270">
        <f>G38/E38*100</f>
        <v>48.43227821698234</v>
      </c>
      <c r="I38" s="278">
        <v>33938.264737058293</v>
      </c>
      <c r="J38" s="269">
        <f>I38/E38*100</f>
        <v>51.567721783020801</v>
      </c>
      <c r="K38" s="71"/>
      <c r="L38" s="67"/>
      <c r="M38" s="42"/>
      <c r="N38" s="42"/>
      <c r="O38" s="42"/>
      <c r="P38" s="42"/>
      <c r="Q38" s="42"/>
      <c r="R38" s="42"/>
      <c r="S38" s="42"/>
      <c r="T38" s="42"/>
      <c r="U38" s="42"/>
      <c r="V38" s="42"/>
    </row>
    <row r="39" spans="3:22" ht="15" x14ac:dyDescent="0.25">
      <c r="C39" s="304">
        <v>2019</v>
      </c>
      <c r="D39" s="21"/>
      <c r="E39" s="22">
        <v>69913.999999999316</v>
      </c>
      <c r="F39" s="305">
        <f>(E39/E38-1)*100</f>
        <v>6.2312916900942872</v>
      </c>
      <c r="G39" s="306">
        <v>34539.06059562444</v>
      </c>
      <c r="H39" s="307">
        <f>G39/E39*100</f>
        <v>49.402209279435851</v>
      </c>
      <c r="I39" s="306">
        <v>35374.939404374898</v>
      </c>
      <c r="J39" s="308">
        <f>I39/E39*100</f>
        <v>50.597790720564184</v>
      </c>
      <c r="K39" s="71"/>
      <c r="L39" s="67"/>
      <c r="M39" s="42"/>
      <c r="N39" s="42"/>
      <c r="O39" s="42"/>
      <c r="P39" s="42"/>
      <c r="Q39" s="42"/>
      <c r="R39" s="42"/>
      <c r="S39" s="42"/>
      <c r="T39" s="42"/>
      <c r="U39" s="42"/>
      <c r="V39" s="42"/>
    </row>
    <row r="40" spans="3:22" ht="15" x14ac:dyDescent="0.25">
      <c r="C40" s="29" t="s">
        <v>39</v>
      </c>
      <c r="D40" s="292"/>
      <c r="E40" s="292"/>
      <c r="F40" s="292"/>
      <c r="G40" s="292"/>
      <c r="H40" s="292"/>
      <c r="I40" s="292"/>
      <c r="J40" s="292"/>
      <c r="K40" s="81"/>
      <c r="L40" s="67"/>
      <c r="O40" s="42"/>
      <c r="P40" s="42"/>
      <c r="Q40" s="42"/>
      <c r="R40" s="42"/>
      <c r="S40" s="42"/>
      <c r="T40" s="42"/>
      <c r="U40" s="42"/>
      <c r="V40" s="42"/>
    </row>
    <row r="41" spans="3:22" x14ac:dyDescent="0.2">
      <c r="C41" s="60"/>
      <c r="D41" s="81"/>
      <c r="E41" s="81"/>
      <c r="F41" s="81"/>
      <c r="G41" s="81"/>
      <c r="H41" s="81"/>
      <c r="I41" s="81"/>
      <c r="J41" s="81"/>
      <c r="K41" s="81"/>
      <c r="L41" s="67"/>
    </row>
    <row r="42" spans="3:22" x14ac:dyDescent="0.2">
      <c r="C42" s="60"/>
      <c r="D42" s="81"/>
      <c r="E42" s="81"/>
      <c r="F42" s="81"/>
      <c r="G42" s="81"/>
      <c r="H42" s="81"/>
      <c r="I42" s="81"/>
      <c r="J42" s="81"/>
      <c r="K42" s="81"/>
      <c r="L42" s="67"/>
    </row>
    <row r="43" spans="3:22" x14ac:dyDescent="0.2">
      <c r="C43" s="60"/>
      <c r="D43" s="81"/>
      <c r="E43" s="81"/>
      <c r="F43" s="81"/>
      <c r="G43" s="81"/>
      <c r="H43" s="81"/>
      <c r="I43" s="81"/>
      <c r="J43" s="81"/>
      <c r="K43" s="81"/>
      <c r="L43" s="67"/>
    </row>
    <row r="44" spans="3:22" x14ac:dyDescent="0.2">
      <c r="C44" s="60"/>
      <c r="D44" s="81"/>
      <c r="E44" s="81"/>
      <c r="F44" s="81"/>
      <c r="G44" s="81"/>
      <c r="H44" s="81"/>
      <c r="I44" s="81"/>
      <c r="J44" s="81"/>
      <c r="K44" s="81"/>
      <c r="L44" s="67"/>
    </row>
    <row r="45" spans="3:22" x14ac:dyDescent="0.2">
      <c r="C45" s="60"/>
      <c r="D45" s="81"/>
      <c r="E45" s="81"/>
      <c r="F45" s="81"/>
      <c r="G45" s="81"/>
      <c r="H45" s="81"/>
      <c r="I45" s="81"/>
      <c r="J45" s="81"/>
      <c r="K45" s="81"/>
      <c r="L45" s="67"/>
    </row>
    <row r="46" spans="3:22" x14ac:dyDescent="0.2">
      <c r="C46" s="60"/>
      <c r="D46" s="81"/>
      <c r="E46" s="81"/>
      <c r="F46" s="81"/>
      <c r="G46" s="81"/>
      <c r="H46" s="81"/>
      <c r="I46" s="81"/>
      <c r="J46" s="81"/>
      <c r="K46" s="81"/>
      <c r="L46" s="67"/>
    </row>
    <row r="47" spans="3:22" x14ac:dyDescent="0.2">
      <c r="C47" s="60"/>
      <c r="D47" s="81"/>
      <c r="E47" s="81"/>
      <c r="F47" s="81"/>
      <c r="G47" s="81"/>
      <c r="H47" s="81"/>
      <c r="I47" s="81"/>
      <c r="J47" s="81"/>
      <c r="K47" s="81"/>
      <c r="L47" s="67"/>
    </row>
    <row r="48" spans="3:22" x14ac:dyDescent="0.2">
      <c r="C48" s="60"/>
      <c r="D48" s="81"/>
      <c r="E48" s="81"/>
      <c r="F48" s="81"/>
      <c r="G48" s="81"/>
      <c r="H48" s="81"/>
      <c r="I48" s="81"/>
      <c r="J48" s="81"/>
      <c r="K48" s="81"/>
      <c r="L48" s="67"/>
    </row>
    <row r="49" spans="2:13" x14ac:dyDescent="0.2">
      <c r="C49" s="60"/>
      <c r="D49" s="81"/>
      <c r="E49" s="81"/>
      <c r="F49" s="81"/>
      <c r="G49" s="81"/>
      <c r="H49" s="81"/>
      <c r="I49" s="81"/>
      <c r="J49" s="81"/>
      <c r="K49" s="81"/>
      <c r="L49" s="67"/>
    </row>
    <row r="50" spans="2:13" x14ac:dyDescent="0.2">
      <c r="C50" s="60"/>
      <c r="D50" s="81"/>
      <c r="E50" s="81"/>
      <c r="F50" s="81"/>
      <c r="G50" s="81"/>
      <c r="H50" s="81"/>
      <c r="I50" s="81"/>
      <c r="J50" s="81"/>
      <c r="K50" s="81"/>
      <c r="L50" s="67"/>
    </row>
    <row r="51" spans="2:13" x14ac:dyDescent="0.2">
      <c r="C51" s="60"/>
      <c r="D51" s="81"/>
      <c r="E51" s="81"/>
      <c r="F51" s="81"/>
      <c r="G51" s="81"/>
      <c r="H51" s="81"/>
      <c r="I51" s="81"/>
      <c r="J51" s="81"/>
      <c r="K51" s="81"/>
      <c r="L51" s="67"/>
    </row>
    <row r="52" spans="2:13" x14ac:dyDescent="0.2">
      <c r="C52" s="60"/>
      <c r="D52" s="81"/>
      <c r="E52" s="81"/>
      <c r="F52" s="81"/>
      <c r="G52" s="81"/>
      <c r="H52" s="81"/>
      <c r="I52" s="81"/>
      <c r="J52" s="81"/>
      <c r="K52" s="81"/>
      <c r="L52" s="67"/>
    </row>
    <row r="53" spans="2:13" x14ac:dyDescent="0.2">
      <c r="C53" s="60"/>
      <c r="D53" s="81"/>
      <c r="E53" s="81"/>
      <c r="F53" s="81"/>
      <c r="G53" s="81"/>
      <c r="H53" s="81"/>
      <c r="I53" s="81"/>
      <c r="J53" s="81"/>
      <c r="K53" s="81"/>
      <c r="L53" s="67"/>
    </row>
    <row r="54" spans="2:13" x14ac:dyDescent="0.2">
      <c r="C54" s="60"/>
      <c r="D54" s="81"/>
      <c r="E54" s="81"/>
      <c r="F54" s="81"/>
      <c r="G54" s="81"/>
      <c r="H54" s="81"/>
      <c r="I54" s="81"/>
      <c r="J54" s="81"/>
      <c r="K54" s="81"/>
      <c r="L54" s="67"/>
    </row>
    <row r="55" spans="2:13" x14ac:dyDescent="0.2">
      <c r="C55" s="60"/>
      <c r="D55" s="81"/>
      <c r="E55" s="81"/>
      <c r="F55" s="81"/>
      <c r="G55" s="81"/>
      <c r="H55" s="81"/>
      <c r="I55" s="81"/>
      <c r="J55" s="81"/>
      <c r="K55" s="81"/>
      <c r="L55" s="67"/>
    </row>
    <row r="56" spans="2:13" x14ac:dyDescent="0.2">
      <c r="C56" s="60"/>
      <c r="D56" s="81"/>
      <c r="E56" s="81"/>
      <c r="F56" s="81"/>
      <c r="G56" s="81"/>
      <c r="H56" s="81"/>
      <c r="I56" s="81"/>
      <c r="J56" s="81"/>
      <c r="K56" s="81"/>
      <c r="L56" s="67"/>
    </row>
    <row r="57" spans="2:13" x14ac:dyDescent="0.2">
      <c r="C57" s="60"/>
      <c r="D57" s="81"/>
      <c r="E57" s="81"/>
      <c r="F57" s="81"/>
      <c r="G57" s="81"/>
      <c r="H57" s="81"/>
      <c r="I57" s="81"/>
      <c r="J57" s="81"/>
      <c r="K57" s="81"/>
      <c r="L57" s="67"/>
    </row>
    <row r="58" spans="2:13" x14ac:dyDescent="0.2">
      <c r="C58" s="60"/>
      <c r="D58" s="81"/>
      <c r="E58" s="81"/>
      <c r="F58" s="81"/>
      <c r="G58" s="81"/>
      <c r="H58" s="81"/>
      <c r="I58" s="81"/>
      <c r="J58" s="81"/>
      <c r="K58" s="81"/>
      <c r="L58" s="67"/>
    </row>
    <row r="62" spans="2:13" s="42" customFormat="1" ht="12.75" customHeight="1" x14ac:dyDescent="0.25">
      <c r="B62" s="61"/>
      <c r="C62" s="61"/>
      <c r="D62" s="61"/>
      <c r="E62" s="61"/>
      <c r="F62" s="61"/>
      <c r="G62" s="61"/>
      <c r="H62" s="61"/>
      <c r="I62" s="61"/>
      <c r="J62" s="61"/>
      <c r="K62" s="61"/>
      <c r="L62" s="61"/>
      <c r="M62" s="61"/>
    </row>
    <row r="63" spans="2:13" x14ac:dyDescent="0.2">
      <c r="B63" s="361">
        <v>9</v>
      </c>
      <c r="C63" s="361"/>
      <c r="D63" s="361"/>
      <c r="E63" s="361"/>
      <c r="F63" s="361"/>
      <c r="G63" s="361"/>
      <c r="H63" s="361"/>
      <c r="I63" s="361"/>
      <c r="J63" s="361"/>
      <c r="K63" s="90"/>
    </row>
  </sheetData>
  <mergeCells count="4">
    <mergeCell ref="D7:J7"/>
    <mergeCell ref="G9:H9"/>
    <mergeCell ref="I9:J9"/>
    <mergeCell ref="B63:J63"/>
  </mergeCells>
  <pageMargins left="0.7" right="0.7" top="0.75" bottom="0.75" header="0.3" footer="0.3"/>
  <pageSetup scale="76" orientation="portrait" r:id="rId1"/>
  <drawing r:id="rId2"/>
  <legacyDrawing r:id="rId3"/>
  <oleObjects>
    <mc:AlternateContent xmlns:mc="http://schemas.openxmlformats.org/markup-compatibility/2006">
      <mc:Choice Requires="x14">
        <oleObject progId="MSPhotoEd.3" shapeId="39937" r:id="rId4">
          <objectPr defaultSize="0" autoPict="0" r:id="rId5">
            <anchor moveWithCells="1" sizeWithCells="1">
              <from>
                <xdr:col>0</xdr:col>
                <xdr:colOff>85725</xdr:colOff>
                <xdr:row>0</xdr:row>
                <xdr:rowOff>66675</xdr:rowOff>
              </from>
              <to>
                <xdr:col>2</xdr:col>
                <xdr:colOff>28575</xdr:colOff>
                <xdr:row>3</xdr:row>
                <xdr:rowOff>0</xdr:rowOff>
              </to>
            </anchor>
          </objectPr>
        </oleObject>
      </mc:Choice>
      <mc:Fallback>
        <oleObject progId="MSPhotoEd.3" shapeId="39937" r:id="rId4"/>
      </mc:Fallback>
    </mc:AlternateContent>
  </oleObjec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L36"/>
  <sheetViews>
    <sheetView zoomScaleNormal="100" workbookViewId="0">
      <selection activeCell="F39" sqref="F39"/>
    </sheetView>
  </sheetViews>
  <sheetFormatPr defaultRowHeight="15" x14ac:dyDescent="0.25"/>
  <cols>
    <col min="1" max="1" width="9.140625" style="42"/>
    <col min="2" max="2" width="10.140625" style="42" customWidth="1"/>
    <col min="3" max="3" width="15.85546875" style="42" customWidth="1"/>
    <col min="4" max="4" width="12" style="42" customWidth="1"/>
    <col min="5" max="5" width="12.5703125" style="42" customWidth="1"/>
    <col min="6" max="6" width="16.85546875" style="42" customWidth="1"/>
    <col min="7" max="7" width="12.42578125" style="42" customWidth="1"/>
    <col min="8" max="8" width="11.85546875" style="42" customWidth="1"/>
    <col min="9" max="9" width="16.28515625" style="42" customWidth="1"/>
    <col min="10" max="10" width="12.42578125" style="42" customWidth="1"/>
    <col min="11" max="11" width="11.85546875" style="42" customWidth="1"/>
    <col min="12" max="16384" width="9.140625" style="42"/>
  </cols>
  <sheetData>
    <row r="1" spans="2:12" x14ac:dyDescent="0.25">
      <c r="B1" s="43" t="s">
        <v>192</v>
      </c>
      <c r="C1" s="43"/>
      <c r="D1" s="43"/>
      <c r="E1" s="43"/>
      <c r="L1" s="76" t="s">
        <v>187</v>
      </c>
    </row>
    <row r="2" spans="2:12" x14ac:dyDescent="0.25">
      <c r="B2" s="43"/>
      <c r="C2" s="43"/>
      <c r="D2" s="43"/>
      <c r="E2" s="43"/>
    </row>
    <row r="3" spans="2:12" x14ac:dyDescent="0.25">
      <c r="B3" s="91"/>
      <c r="C3" s="364" t="s">
        <v>139</v>
      </c>
      <c r="D3" s="365"/>
      <c r="E3" s="366"/>
      <c r="F3" s="367" t="s">
        <v>140</v>
      </c>
      <c r="G3" s="368"/>
      <c r="H3" s="369"/>
      <c r="I3" s="368" t="s">
        <v>141</v>
      </c>
      <c r="J3" s="368"/>
      <c r="K3" s="368"/>
    </row>
    <row r="4" spans="2:12" x14ac:dyDescent="0.25">
      <c r="B4" s="370" t="s">
        <v>108</v>
      </c>
      <c r="C4" s="92" t="s">
        <v>142</v>
      </c>
      <c r="D4" s="93"/>
      <c r="E4" s="92"/>
      <c r="F4" s="92" t="s">
        <v>142</v>
      </c>
      <c r="G4" s="93"/>
      <c r="H4" s="94"/>
      <c r="I4" s="92" t="s">
        <v>142</v>
      </c>
      <c r="J4" s="93"/>
      <c r="K4" s="95"/>
    </row>
    <row r="5" spans="2:12" x14ac:dyDescent="0.25">
      <c r="B5" s="370"/>
      <c r="C5" s="96" t="s">
        <v>143</v>
      </c>
      <c r="D5" s="96" t="s">
        <v>144</v>
      </c>
      <c r="E5" s="96" t="s">
        <v>145</v>
      </c>
      <c r="F5" s="96" t="s">
        <v>143</v>
      </c>
      <c r="G5" s="96" t="s">
        <v>144</v>
      </c>
      <c r="H5" s="96" t="s">
        <v>145</v>
      </c>
      <c r="I5" s="96" t="s">
        <v>143</v>
      </c>
      <c r="J5" s="96" t="s">
        <v>144</v>
      </c>
      <c r="K5" s="97" t="s">
        <v>145</v>
      </c>
    </row>
    <row r="6" spans="2:12" x14ac:dyDescent="0.25">
      <c r="B6" s="370"/>
      <c r="C6" s="96" t="s">
        <v>146</v>
      </c>
      <c r="D6" s="96" t="s">
        <v>147</v>
      </c>
      <c r="E6" s="96" t="s">
        <v>148</v>
      </c>
      <c r="F6" s="96" t="s">
        <v>146</v>
      </c>
      <c r="G6" s="96" t="s">
        <v>147</v>
      </c>
      <c r="H6" s="96" t="s">
        <v>148</v>
      </c>
      <c r="I6" s="96" t="s">
        <v>146</v>
      </c>
      <c r="J6" s="96" t="s">
        <v>147</v>
      </c>
      <c r="K6" s="97" t="s">
        <v>148</v>
      </c>
    </row>
    <row r="7" spans="2:12" x14ac:dyDescent="0.25">
      <c r="B7" s="371"/>
      <c r="C7" s="98" t="s">
        <v>149</v>
      </c>
      <c r="D7" s="98" t="s">
        <v>150</v>
      </c>
      <c r="E7" s="98" t="s">
        <v>151</v>
      </c>
      <c r="F7" s="98" t="s">
        <v>149</v>
      </c>
      <c r="G7" s="98" t="s">
        <v>150</v>
      </c>
      <c r="H7" s="98" t="s">
        <v>151</v>
      </c>
      <c r="I7" s="98" t="s">
        <v>149</v>
      </c>
      <c r="J7" s="98" t="s">
        <v>150</v>
      </c>
      <c r="K7" s="99" t="s">
        <v>151</v>
      </c>
    </row>
    <row r="8" spans="2:12" ht="18" x14ac:dyDescent="0.3">
      <c r="B8" s="100" t="s">
        <v>152</v>
      </c>
      <c r="C8" s="101" t="s">
        <v>176</v>
      </c>
      <c r="D8" s="101" t="s">
        <v>177</v>
      </c>
      <c r="E8" s="101" t="s">
        <v>178</v>
      </c>
      <c r="F8" s="102" t="s">
        <v>179</v>
      </c>
      <c r="G8" s="102" t="s">
        <v>180</v>
      </c>
      <c r="H8" s="102" t="s">
        <v>181</v>
      </c>
      <c r="I8" s="101" t="s">
        <v>182</v>
      </c>
      <c r="J8" s="101" t="s">
        <v>177</v>
      </c>
      <c r="K8" s="103" t="s">
        <v>183</v>
      </c>
    </row>
    <row r="9" spans="2:12" x14ac:dyDescent="0.25">
      <c r="B9" s="104"/>
      <c r="C9" s="105"/>
      <c r="D9" s="105"/>
      <c r="E9" s="105"/>
      <c r="F9" s="106"/>
      <c r="G9" s="107"/>
      <c r="H9" s="104"/>
      <c r="I9" s="105"/>
      <c r="J9" s="105"/>
      <c r="K9" s="105"/>
    </row>
    <row r="10" spans="2:12" x14ac:dyDescent="0.25">
      <c r="B10" s="108" t="s">
        <v>153</v>
      </c>
      <c r="C10" s="109">
        <v>4.2473772509162072E-3</v>
      </c>
      <c r="D10" s="110">
        <v>100000</v>
      </c>
      <c r="E10" s="111">
        <v>82.326013820839052</v>
      </c>
      <c r="F10" s="109">
        <v>6.0014210732894889E-3</v>
      </c>
      <c r="G10" s="110">
        <v>100000</v>
      </c>
      <c r="H10" s="111">
        <v>79.788031231360023</v>
      </c>
      <c r="I10" s="109">
        <v>2.5252446565455461E-3</v>
      </c>
      <c r="J10" s="110">
        <v>100000</v>
      </c>
      <c r="K10" s="111">
        <v>84.744623576769413</v>
      </c>
    </row>
    <row r="11" spans="2:12" x14ac:dyDescent="0.25">
      <c r="B11" s="108" t="s">
        <v>154</v>
      </c>
      <c r="C11" s="109">
        <v>1.8194176574989017E-3</v>
      </c>
      <c r="D11" s="110">
        <v>99575.262274908382</v>
      </c>
      <c r="E11" s="111">
        <v>81.677089663101057</v>
      </c>
      <c r="F11" s="109">
        <v>2.6061356298014014E-3</v>
      </c>
      <c r="G11" s="110">
        <v>99399.857892671047</v>
      </c>
      <c r="H11" s="111">
        <v>79.269643130768983</v>
      </c>
      <c r="I11" s="109">
        <v>1.4317403494166824E-3</v>
      </c>
      <c r="J11" s="110">
        <v>99747.475534345445</v>
      </c>
      <c r="K11" s="111">
        <v>83.959115624632233</v>
      </c>
    </row>
    <row r="12" spans="2:12" x14ac:dyDescent="0.25">
      <c r="B12" s="108" t="s">
        <v>155</v>
      </c>
      <c r="C12" s="109">
        <v>1.5401693538443977E-5</v>
      </c>
      <c r="D12" s="110">
        <v>99394.093284475326</v>
      </c>
      <c r="E12" s="111">
        <v>77.823048894798646</v>
      </c>
      <c r="F12" s="109">
        <v>3.1787968684908775E-5</v>
      </c>
      <c r="G12" s="110">
        <v>99140.80838141976</v>
      </c>
      <c r="H12" s="111">
        <v>75.472589661270135</v>
      </c>
      <c r="I12" s="109">
        <v>2.9877518452066396E-5</v>
      </c>
      <c r="J12" s="110">
        <v>99604.663048870469</v>
      </c>
      <c r="K12" s="111">
        <v>80.077201562015546</v>
      </c>
    </row>
    <row r="13" spans="2:12" x14ac:dyDescent="0.25">
      <c r="B13" s="108" t="s">
        <v>156</v>
      </c>
      <c r="C13" s="109">
        <v>1.6585249672986411E-3</v>
      </c>
      <c r="D13" s="110">
        <v>99392.56244711102</v>
      </c>
      <c r="E13" s="111">
        <v>72.824209015181921</v>
      </c>
      <c r="F13" s="109">
        <v>2.0992958924879448E-3</v>
      </c>
      <c r="G13" s="110">
        <v>99137.656896507528</v>
      </c>
      <c r="H13" s="111">
        <v>70.474909385404459</v>
      </c>
      <c r="I13" s="109">
        <v>3.5061031181168597E-5</v>
      </c>
      <c r="J13" s="110">
        <v>99601.687108712315</v>
      </c>
      <c r="K13" s="111">
        <v>75.07951944553929</v>
      </c>
    </row>
    <row r="14" spans="2:12" x14ac:dyDescent="0.25">
      <c r="B14" s="108" t="s">
        <v>157</v>
      </c>
      <c r="C14" s="109">
        <v>4.1236555154369478E-3</v>
      </c>
      <c r="D14" s="110">
        <v>99227.717400728696</v>
      </c>
      <c r="E14" s="111">
        <v>67.941037234157179</v>
      </c>
      <c r="F14" s="109">
        <v>8.1201721083412354E-3</v>
      </c>
      <c r="G14" s="110">
        <v>98929.537620593808</v>
      </c>
      <c r="H14" s="111">
        <v>65.617909032040288</v>
      </c>
      <c r="I14" s="109">
        <v>3.5907189119847136E-5</v>
      </c>
      <c r="J14" s="110">
        <v>99598.194970854893</v>
      </c>
      <c r="K14" s="111">
        <v>70.082064247557057</v>
      </c>
    </row>
    <row r="15" spans="2:12" x14ac:dyDescent="0.25">
      <c r="B15" s="108" t="s">
        <v>158</v>
      </c>
      <c r="C15" s="109">
        <v>6.7930313868974556E-3</v>
      </c>
      <c r="D15" s="110">
        <v>98818.536476584966</v>
      </c>
      <c r="E15" s="111">
        <v>63.212010930461027</v>
      </c>
      <c r="F15" s="109">
        <v>1.0731423808640148E-2</v>
      </c>
      <c r="G15" s="110">
        <v>98126.212748515973</v>
      </c>
      <c r="H15" s="111">
        <v>61.134633205721912</v>
      </c>
      <c r="I15" s="109">
        <v>3.2332544723418463E-3</v>
      </c>
      <c r="J15" s="110">
        <v>99594.618679632084</v>
      </c>
      <c r="K15" s="111">
        <v>65.084491016657566</v>
      </c>
    </row>
    <row r="16" spans="2:12" x14ac:dyDescent="0.25">
      <c r="B16" s="108" t="s">
        <v>159</v>
      </c>
      <c r="C16" s="109">
        <v>4.0001445989974772E-3</v>
      </c>
      <c r="D16" s="110">
        <v>98147.259056692259</v>
      </c>
      <c r="E16" s="111">
        <v>58.627250260072437</v>
      </c>
      <c r="F16" s="109">
        <v>8.2323287028940508E-3</v>
      </c>
      <c r="G16" s="110">
        <v>97073.17877277486</v>
      </c>
      <c r="H16" s="111">
        <v>56.770692122317939</v>
      </c>
      <c r="I16" s="109">
        <v>1.9452240322958934E-5</v>
      </c>
      <c r="J16" s="110">
        <v>99272.603933364982</v>
      </c>
      <c r="K16" s="111">
        <v>60.287498978537073</v>
      </c>
    </row>
    <row r="17" spans="2:11" x14ac:dyDescent="0.25">
      <c r="B17" s="108" t="s">
        <v>160</v>
      </c>
      <c r="C17" s="109">
        <v>2.8393180197306927E-3</v>
      </c>
      <c r="D17" s="110">
        <v>97754.655828470219</v>
      </c>
      <c r="E17" s="111">
        <v>53.8526690849517</v>
      </c>
      <c r="F17" s="109">
        <v>3.4098308144115564E-3</v>
      </c>
      <c r="G17" s="110">
        <v>96274.040456882576</v>
      </c>
      <c r="H17" s="111">
        <v>52.221174820448397</v>
      </c>
      <c r="I17" s="109">
        <v>2.2696910308023423E-3</v>
      </c>
      <c r="J17" s="110">
        <v>99270.672858815786</v>
      </c>
      <c r="K17" s="111">
        <v>55.28862309672148</v>
      </c>
    </row>
    <row r="18" spans="2:11" x14ac:dyDescent="0.25">
      <c r="B18" s="108" t="s">
        <v>161</v>
      </c>
      <c r="C18" s="109">
        <v>1.5804073511308681E-3</v>
      </c>
      <c r="D18" s="110">
        <v>97477.099272663865</v>
      </c>
      <c r="E18" s="111">
        <v>48.998890813634993</v>
      </c>
      <c r="F18" s="109">
        <v>2.6575126049465081E-3</v>
      </c>
      <c r="G18" s="110">
        <v>95945.762267104787</v>
      </c>
      <c r="H18" s="111">
        <v>47.391295697889987</v>
      </c>
      <c r="I18" s="109">
        <v>7.8317492420080256E-4</v>
      </c>
      <c r="J18" s="110">
        <v>99045.359103006413</v>
      </c>
      <c r="K18" s="111">
        <v>50.408709520170746</v>
      </c>
    </row>
    <row r="19" spans="2:11" x14ac:dyDescent="0.25">
      <c r="B19" s="108" t="s">
        <v>162</v>
      </c>
      <c r="C19" s="109">
        <v>2.510689762611395E-3</v>
      </c>
      <c r="D19" s="110">
        <v>97323.045748406439</v>
      </c>
      <c r="E19" s="111">
        <v>44.072494326028348</v>
      </c>
      <c r="F19" s="109">
        <v>3.2660784020048543E-3</v>
      </c>
      <c r="G19" s="110">
        <v>95690.785194488752</v>
      </c>
      <c r="H19" s="111">
        <v>42.510912765925575</v>
      </c>
      <c r="I19" s="109">
        <v>1.7166333160896525E-3</v>
      </c>
      <c r="J19" s="110">
        <v>98967.789261398473</v>
      </c>
      <c r="K19" s="111">
        <v>45.446259828577702</v>
      </c>
    </row>
    <row r="20" spans="2:11" x14ac:dyDescent="0.25">
      <c r="B20" s="108" t="s">
        <v>163</v>
      </c>
      <c r="C20" s="109">
        <v>5.3025662387718451E-3</v>
      </c>
      <c r="D20" s="110">
        <v>97078.697773779757</v>
      </c>
      <c r="E20" s="111">
        <v>39.177132676373922</v>
      </c>
      <c r="F20" s="109">
        <v>6.7416640503607387E-3</v>
      </c>
      <c r="G20" s="110">
        <v>95378.251587694147</v>
      </c>
      <c r="H20" s="111">
        <v>37.642019749642735</v>
      </c>
      <c r="I20" s="109">
        <v>3.9111042487630339E-3</v>
      </c>
      <c r="J20" s="110">
        <v>98797.897857132615</v>
      </c>
      <c r="K20" s="111">
        <v>40.520109581947899</v>
      </c>
    </row>
    <row r="21" spans="2:11" x14ac:dyDescent="0.25">
      <c r="B21" s="108" t="s">
        <v>164</v>
      </c>
      <c r="C21" s="109">
        <v>9.2063436719349336E-3</v>
      </c>
      <c r="D21" s="110">
        <v>96563.931548460576</v>
      </c>
      <c r="E21" s="111">
        <v>34.372652357900904</v>
      </c>
      <c r="F21" s="109">
        <v>1.3782722081085177E-2</v>
      </c>
      <c r="G21" s="110">
        <v>94735.243457779128</v>
      </c>
      <c r="H21" s="111">
        <v>32.88054348775637</v>
      </c>
      <c r="I21" s="109">
        <v>5.030532263993445E-3</v>
      </c>
      <c r="J21" s="110">
        <v>98411.488979054731</v>
      </c>
      <c r="K21" s="111">
        <v>35.669394061233497</v>
      </c>
    </row>
    <row r="22" spans="2:11" x14ac:dyDescent="0.25">
      <c r="B22" s="108" t="s">
        <v>165</v>
      </c>
      <c r="C22" s="109">
        <v>1.4939825231840165E-2</v>
      </c>
      <c r="D22" s="110">
        <v>95674.930808312245</v>
      </c>
      <c r="E22" s="111">
        <v>29.668809473430297</v>
      </c>
      <c r="F22" s="109">
        <v>2.0997683652476788E-2</v>
      </c>
      <c r="G22" s="110">
        <v>93429.533925916621</v>
      </c>
      <c r="H22" s="111">
        <v>28.305121921879575</v>
      </c>
      <c r="I22" s="109">
        <v>9.4735581173757202E-3</v>
      </c>
      <c r="J22" s="110">
        <v>97916.426808597957</v>
      </c>
      <c r="K22" s="111">
        <v>30.83709740531885</v>
      </c>
    </row>
    <row r="23" spans="2:11" x14ac:dyDescent="0.25">
      <c r="B23" s="108" t="s">
        <v>166</v>
      </c>
      <c r="C23" s="109">
        <v>2.3843923945557895E-2</v>
      </c>
      <c r="D23" s="110">
        <v>94245.564062967664</v>
      </c>
      <c r="E23" s="111">
        <v>25.080862742547325</v>
      </c>
      <c r="F23" s="109">
        <v>3.1369641177207516E-2</v>
      </c>
      <c r="G23" s="110">
        <v>91467.730128741881</v>
      </c>
      <c r="H23" s="111">
        <v>23.858591283168479</v>
      </c>
      <c r="I23" s="109">
        <v>1.5792801196458425E-2</v>
      </c>
      <c r="J23" s="110">
        <v>96988.809848580931</v>
      </c>
      <c r="K23" s="111">
        <v>26.108118074526629</v>
      </c>
    </row>
    <row r="24" spans="2:11" x14ac:dyDescent="0.25">
      <c r="B24" s="108" t="s">
        <v>167</v>
      </c>
      <c r="C24" s="109">
        <v>3.051123698616328E-2</v>
      </c>
      <c r="D24" s="110">
        <v>91998.380001244062</v>
      </c>
      <c r="E24" s="111">
        <v>20.632430659877329</v>
      </c>
      <c r="F24" s="109">
        <v>3.5868759663671472E-2</v>
      </c>
      <c r="G24" s="110">
        <v>88598.420255309597</v>
      </c>
      <c r="H24" s="111">
        <v>19.550301323537141</v>
      </c>
      <c r="I24" s="109">
        <v>2.492652631155905E-2</v>
      </c>
      <c r="J24" s="110">
        <v>95457.08485636118</v>
      </c>
      <c r="K24" s="111">
        <v>21.486939034002194</v>
      </c>
    </row>
    <row r="25" spans="2:11" x14ac:dyDescent="0.25">
      <c r="B25" s="108" t="s">
        <v>168</v>
      </c>
      <c r="C25" s="109">
        <v>8.9139908035412857E-2</v>
      </c>
      <c r="D25" s="110">
        <v>89191.395626683006</v>
      </c>
      <c r="E25" s="111">
        <v>16.203084916125569</v>
      </c>
      <c r="F25" s="109">
        <v>0.10290674377198615</v>
      </c>
      <c r="G25" s="110">
        <v>85420.504812590938</v>
      </c>
      <c r="H25" s="111">
        <v>15.184626957621763</v>
      </c>
      <c r="I25" s="109">
        <v>7.7183902502772267E-2</v>
      </c>
      <c r="J25" s="110">
        <v>93077.671319064364</v>
      </c>
      <c r="K25" s="111">
        <v>16.972316237031563</v>
      </c>
    </row>
    <row r="26" spans="2:11" x14ac:dyDescent="0.25">
      <c r="B26" s="108" t="s">
        <v>169</v>
      </c>
      <c r="C26" s="109">
        <v>0.16336870488358499</v>
      </c>
      <c r="D26" s="110">
        <v>81240.882822970365</v>
      </c>
      <c r="E26" s="111">
        <v>12.544116036053451</v>
      </c>
      <c r="F26" s="109">
        <v>0.19816198957173034</v>
      </c>
      <c r="G26" s="110">
        <v>76630.158810967929</v>
      </c>
      <c r="H26" s="111">
        <v>11.639697149164299</v>
      </c>
      <c r="I26" s="109">
        <v>0.13159798742713399</v>
      </c>
      <c r="J26" s="110">
        <v>85893.573410788624</v>
      </c>
      <c r="K26" s="111">
        <v>13.182773931102821</v>
      </c>
    </row>
    <row r="27" spans="2:11" x14ac:dyDescent="0.25">
      <c r="B27" s="108" t="s">
        <v>170</v>
      </c>
      <c r="C27" s="109">
        <v>0.25474964194697641</v>
      </c>
      <c r="D27" s="110">
        <v>67968.665012582613</v>
      </c>
      <c r="E27" s="111">
        <v>9.5054271154844141</v>
      </c>
      <c r="F27" s="109">
        <v>0.26372512084177868</v>
      </c>
      <c r="G27" s="110">
        <v>61444.974079788866</v>
      </c>
      <c r="H27" s="111">
        <v>8.8984333871659356</v>
      </c>
      <c r="I27" s="109">
        <v>0.24857619519744595</v>
      </c>
      <c r="J27" s="110">
        <v>74590.152017004046</v>
      </c>
      <c r="K27" s="111">
        <v>9.8016457544269571</v>
      </c>
    </row>
    <row r="28" spans="2:11" x14ac:dyDescent="0.25">
      <c r="B28" s="108" t="s">
        <v>171</v>
      </c>
      <c r="C28" s="109">
        <v>0.41109311308757002</v>
      </c>
      <c r="D28" s="110">
        <v>50653.671937013205</v>
      </c>
      <c r="E28" s="111">
        <v>6.9000989597458027</v>
      </c>
      <c r="F28" s="109">
        <v>0.51085450667675847</v>
      </c>
      <c r="G28" s="110">
        <v>45240.390865476591</v>
      </c>
      <c r="H28" s="111">
        <v>6.190278003890648</v>
      </c>
      <c r="I28" s="109">
        <v>0.36306385346458525</v>
      </c>
      <c r="J28" s="110">
        <v>56048.815829418083</v>
      </c>
      <c r="K28" s="111">
        <v>7.2170807043377536</v>
      </c>
    </row>
    <row r="29" spans="2:11" x14ac:dyDescent="0.25">
      <c r="B29" s="108" t="s">
        <v>172</v>
      </c>
      <c r="C29" s="109">
        <v>0.6036169109882823</v>
      </c>
      <c r="D29" s="110">
        <v>29830.296251109965</v>
      </c>
      <c r="E29" s="111">
        <v>4.9716378047725138</v>
      </c>
      <c r="F29" s="109">
        <v>0.58044457291142348</v>
      </c>
      <c r="G29" s="110">
        <v>22129.133308029817</v>
      </c>
      <c r="H29" s="111">
        <v>5.0443361009400229</v>
      </c>
      <c r="I29" s="109">
        <v>0.6172114683950618</v>
      </c>
      <c r="J29" s="110">
        <v>35699.516772262708</v>
      </c>
      <c r="K29" s="111">
        <v>4.905892615760779</v>
      </c>
    </row>
    <row r="30" spans="2:11" x14ac:dyDescent="0.25">
      <c r="B30" s="108" t="s">
        <v>173</v>
      </c>
      <c r="C30" s="109">
        <v>0.75290451419866333</v>
      </c>
      <c r="D30" s="110">
        <v>11824.224974149631</v>
      </c>
      <c r="E30" s="111">
        <v>3.7354774290066839</v>
      </c>
      <c r="F30" s="109">
        <v>0.78712754660524842</v>
      </c>
      <c r="G30" s="110">
        <v>9284.3979761504943</v>
      </c>
      <c r="H30" s="111">
        <v>3.5643622669737578</v>
      </c>
      <c r="I30" s="109">
        <v>0.74296515328008195</v>
      </c>
      <c r="J30" s="110">
        <v>13665.365604260303</v>
      </c>
      <c r="K30" s="111">
        <v>3.7851742335995899</v>
      </c>
    </row>
    <row r="31" spans="2:11" x14ac:dyDescent="0.25">
      <c r="B31" s="108" t="s">
        <v>174</v>
      </c>
      <c r="C31" s="109">
        <v>1</v>
      </c>
      <c r="D31" s="110">
        <v>2921.7126142118013</v>
      </c>
      <c r="E31" s="111">
        <v>2.5</v>
      </c>
      <c r="F31" s="109">
        <v>1</v>
      </c>
      <c r="G31" s="110">
        <v>1976.3925754764223</v>
      </c>
      <c r="H31" s="111">
        <v>2.5</v>
      </c>
      <c r="I31" s="109">
        <v>1</v>
      </c>
      <c r="J31" s="110">
        <v>3512.4751534626866</v>
      </c>
      <c r="K31" s="111">
        <v>2.4999999999999996</v>
      </c>
    </row>
    <row r="32" spans="2:11" x14ac:dyDescent="0.25">
      <c r="B32" s="112"/>
      <c r="C32" s="112"/>
      <c r="D32" s="112"/>
      <c r="E32" s="112"/>
      <c r="F32" s="113"/>
      <c r="G32" s="114"/>
      <c r="H32" s="115"/>
      <c r="I32" s="112"/>
      <c r="J32" s="112"/>
      <c r="K32" s="115"/>
    </row>
    <row r="33" spans="2:11" x14ac:dyDescent="0.25">
      <c r="B33" s="108"/>
      <c r="C33" s="109"/>
      <c r="D33" s="110"/>
      <c r="E33" s="116"/>
      <c r="F33" s="117"/>
      <c r="G33" s="117"/>
      <c r="H33" s="117"/>
      <c r="I33" s="117"/>
      <c r="J33" s="117"/>
      <c r="K33" s="117"/>
    </row>
    <row r="34" spans="2:11" x14ac:dyDescent="0.25">
      <c r="B34" s="108" t="s">
        <v>42</v>
      </c>
      <c r="C34" s="109"/>
      <c r="D34" s="110"/>
      <c r="E34" s="116"/>
      <c r="F34" s="117"/>
      <c r="G34" s="117"/>
      <c r="H34" s="117"/>
      <c r="I34" s="117"/>
      <c r="J34" s="117"/>
      <c r="K34" s="117"/>
    </row>
    <row r="35" spans="2:11" x14ac:dyDescent="0.25">
      <c r="B35" s="362" t="s">
        <v>177</v>
      </c>
      <c r="C35" s="363" t="s">
        <v>175</v>
      </c>
      <c r="D35" s="363"/>
      <c r="E35" s="363"/>
      <c r="F35" s="363"/>
      <c r="G35" s="363"/>
      <c r="H35" s="363"/>
      <c r="I35" s="363"/>
      <c r="J35" s="363"/>
      <c r="K35" s="363"/>
    </row>
    <row r="36" spans="2:11" x14ac:dyDescent="0.25">
      <c r="B36" s="362"/>
      <c r="C36" s="363"/>
      <c r="D36" s="363"/>
      <c r="E36" s="363"/>
      <c r="F36" s="363"/>
      <c r="G36" s="363"/>
      <c r="H36" s="363"/>
      <c r="I36" s="363"/>
      <c r="J36" s="363"/>
      <c r="K36" s="363"/>
    </row>
  </sheetData>
  <mergeCells count="6">
    <mergeCell ref="B35:B36"/>
    <mergeCell ref="C35:K36"/>
    <mergeCell ref="C3:E3"/>
    <mergeCell ref="F3:H3"/>
    <mergeCell ref="I3:K3"/>
    <mergeCell ref="B4:B7"/>
  </mergeCells>
  <pageMargins left="0.7" right="0.7" top="0.75" bottom="0.75" header="0.3" footer="0.3"/>
  <pageSetup scale="7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2:L55"/>
  <sheetViews>
    <sheetView topLeftCell="A7" zoomScaleNormal="100" zoomScaleSheetLayoutView="100" workbookViewId="0">
      <selection activeCell="O28" sqref="O28"/>
    </sheetView>
  </sheetViews>
  <sheetFormatPr defaultRowHeight="12.75" x14ac:dyDescent="0.2"/>
  <cols>
    <col min="1" max="1" width="9.140625" style="46"/>
    <col min="2" max="2" width="12.85546875" style="46" bestFit="1" customWidth="1"/>
    <col min="3" max="11" width="8.5703125" style="46" customWidth="1"/>
    <col min="12" max="16384" width="9.140625" style="46"/>
  </cols>
  <sheetData>
    <row r="2" spans="2:12" x14ac:dyDescent="0.2">
      <c r="I2" s="76" t="s">
        <v>187</v>
      </c>
    </row>
    <row r="3" spans="2:12" x14ac:dyDescent="0.2">
      <c r="H3" s="44"/>
      <c r="I3" s="44"/>
      <c r="K3" s="65"/>
      <c r="L3" s="65"/>
    </row>
    <row r="7" spans="2:12" x14ac:dyDescent="0.2">
      <c r="B7" s="118">
        <v>1.06</v>
      </c>
      <c r="C7" s="374" t="s">
        <v>109</v>
      </c>
      <c r="D7" s="374"/>
      <c r="E7" s="374"/>
      <c r="F7" s="374"/>
      <c r="G7" s="374"/>
      <c r="H7" s="374"/>
      <c r="I7" s="374"/>
      <c r="J7" s="374"/>
      <c r="K7" s="374"/>
    </row>
    <row r="9" spans="2:12" x14ac:dyDescent="0.2">
      <c r="B9" s="372" t="s">
        <v>108</v>
      </c>
      <c r="C9" s="365" t="s">
        <v>107</v>
      </c>
      <c r="D9" s="365"/>
      <c r="E9" s="365"/>
      <c r="F9" s="365" t="s">
        <v>12</v>
      </c>
      <c r="G9" s="365"/>
      <c r="H9" s="365"/>
      <c r="I9" s="365" t="s">
        <v>105</v>
      </c>
      <c r="J9" s="365"/>
      <c r="K9" s="365"/>
    </row>
    <row r="10" spans="2:12" x14ac:dyDescent="0.2">
      <c r="B10" s="373"/>
      <c r="C10" s="88" t="s">
        <v>1</v>
      </c>
      <c r="D10" s="88" t="s">
        <v>2</v>
      </c>
      <c r="E10" s="88" t="s">
        <v>3</v>
      </c>
      <c r="F10" s="88" t="s">
        <v>1</v>
      </c>
      <c r="G10" s="88" t="s">
        <v>2</v>
      </c>
      <c r="H10" s="88" t="s">
        <v>3</v>
      </c>
      <c r="I10" s="88" t="s">
        <v>1</v>
      </c>
      <c r="J10" s="88" t="s">
        <v>2</v>
      </c>
      <c r="K10" s="88" t="s">
        <v>3</v>
      </c>
      <c r="L10" s="119"/>
    </row>
    <row r="11" spans="2:12" ht="18" customHeight="1" x14ac:dyDescent="0.2">
      <c r="B11" s="120"/>
      <c r="C11" s="87"/>
      <c r="D11" s="87"/>
      <c r="E11" s="87"/>
      <c r="F11" s="87"/>
      <c r="G11" s="87"/>
      <c r="H11" s="87"/>
      <c r="I11" s="87"/>
      <c r="J11" s="87"/>
      <c r="K11" s="87"/>
      <c r="L11" s="119"/>
    </row>
    <row r="12" spans="2:12" ht="18" customHeight="1" x14ac:dyDescent="0.2">
      <c r="B12" s="121" t="s">
        <v>1</v>
      </c>
      <c r="C12" s="122">
        <f>SUM(C14:C35)</f>
        <v>55036.000008243223</v>
      </c>
      <c r="D12" s="122">
        <f t="shared" ref="D12:K12" si="0">SUM(D14:D35)</f>
        <v>27218.128474083718</v>
      </c>
      <c r="E12" s="122">
        <f t="shared" si="0"/>
        <v>27817.87153415869</v>
      </c>
      <c r="F12" s="122">
        <f t="shared" si="0"/>
        <v>30979.197063679007</v>
      </c>
      <c r="G12" s="122">
        <f t="shared" si="0"/>
        <v>14908.193651233907</v>
      </c>
      <c r="H12" s="122">
        <f t="shared" si="0"/>
        <v>16071.003412444892</v>
      </c>
      <c r="I12" s="122">
        <f t="shared" si="0"/>
        <v>24056.802944563107</v>
      </c>
      <c r="J12" s="122">
        <f t="shared" si="0"/>
        <v>12309.934822848996</v>
      </c>
      <c r="K12" s="122">
        <f t="shared" si="0"/>
        <v>11746.868121712969</v>
      </c>
      <c r="L12" s="119"/>
    </row>
    <row r="13" spans="2:12" ht="18" customHeight="1" x14ac:dyDescent="0.2">
      <c r="B13" s="121"/>
      <c r="C13" s="122"/>
      <c r="D13" s="122"/>
      <c r="E13" s="122"/>
      <c r="F13" s="122"/>
      <c r="G13" s="122"/>
      <c r="H13" s="122"/>
      <c r="I13" s="122"/>
      <c r="J13" s="122"/>
      <c r="K13" s="122"/>
      <c r="L13" s="119"/>
    </row>
    <row r="14" spans="2:12" ht="18" customHeight="1" x14ac:dyDescent="0.2">
      <c r="B14" s="46" t="s">
        <v>106</v>
      </c>
      <c r="C14" s="77">
        <v>781.53137137299552</v>
      </c>
      <c r="D14" s="77">
        <v>386.51013742999879</v>
      </c>
      <c r="E14" s="77">
        <v>395.02123394299866</v>
      </c>
      <c r="F14" s="77">
        <v>485.78401771399882</v>
      </c>
      <c r="G14" s="77">
        <v>253.65847786800003</v>
      </c>
      <c r="H14" s="77">
        <v>232.12553984599998</v>
      </c>
      <c r="I14" s="77">
        <v>295.74735365899863</v>
      </c>
      <c r="J14" s="77">
        <v>132.85165956199992</v>
      </c>
      <c r="K14" s="77">
        <v>162.89569409700005</v>
      </c>
    </row>
    <row r="15" spans="2:12" ht="18" customHeight="1" x14ac:dyDescent="0.2">
      <c r="B15" s="123" t="s">
        <v>121</v>
      </c>
      <c r="C15" s="77">
        <v>2928.1408668711647</v>
      </c>
      <c r="D15" s="77">
        <v>1532.4395356939854</v>
      </c>
      <c r="E15" s="77">
        <v>1395.7013311769865</v>
      </c>
      <c r="F15" s="77">
        <v>2112.6552824449795</v>
      </c>
      <c r="G15" s="77">
        <v>1079.0483984189948</v>
      </c>
      <c r="H15" s="77">
        <v>1033.6068840259945</v>
      </c>
      <c r="I15" s="77">
        <v>815.48558442599438</v>
      </c>
      <c r="J15" s="77">
        <v>453.39113727499699</v>
      </c>
      <c r="K15" s="77">
        <v>362.09444715099801</v>
      </c>
    </row>
    <row r="16" spans="2:12" ht="18" customHeight="1" x14ac:dyDescent="0.2">
      <c r="B16" s="123" t="s">
        <v>86</v>
      </c>
      <c r="C16" s="77">
        <v>3246.3712404652397</v>
      </c>
      <c r="D16" s="77">
        <v>1572.897148489986</v>
      </c>
      <c r="E16" s="77">
        <v>1673.474091974985</v>
      </c>
      <c r="F16" s="77">
        <v>2536.2752391990448</v>
      </c>
      <c r="G16" s="77">
        <v>1227.046962638989</v>
      </c>
      <c r="H16" s="77">
        <v>1309.2282765599887</v>
      </c>
      <c r="I16" s="77">
        <v>710.09600126599526</v>
      </c>
      <c r="J16" s="77">
        <v>345.85018585099823</v>
      </c>
      <c r="K16" s="77">
        <v>364.24581541499799</v>
      </c>
    </row>
    <row r="17" spans="2:11" ht="18" customHeight="1" x14ac:dyDescent="0.2">
      <c r="B17" s="123" t="s">
        <v>87</v>
      </c>
      <c r="C17" s="77">
        <v>3012.2270005491473</v>
      </c>
      <c r="D17" s="77">
        <v>1586.1673043619849</v>
      </c>
      <c r="E17" s="77">
        <v>1426.0596961869874</v>
      </c>
      <c r="F17" s="77">
        <v>2535.5429991530314</v>
      </c>
      <c r="G17" s="77">
        <v>1330.5054148299873</v>
      </c>
      <c r="H17" s="77">
        <v>1205.037584322989</v>
      </c>
      <c r="I17" s="77">
        <v>476.68400139599703</v>
      </c>
      <c r="J17" s="77">
        <v>255.66188953199946</v>
      </c>
      <c r="K17" s="77">
        <v>221.02211186399984</v>
      </c>
    </row>
    <row r="18" spans="2:11" ht="18" customHeight="1" x14ac:dyDescent="0.2">
      <c r="B18" s="123" t="s">
        <v>72</v>
      </c>
      <c r="C18" s="77">
        <v>2823.3716337140927</v>
      </c>
      <c r="D18" s="77">
        <v>1430.9178230469881</v>
      </c>
      <c r="E18" s="77">
        <v>1392.4538106669879</v>
      </c>
      <c r="F18" s="77">
        <v>2482.8974430480139</v>
      </c>
      <c r="G18" s="77">
        <v>1250.0756536549898</v>
      </c>
      <c r="H18" s="77">
        <v>1232.8217893929893</v>
      </c>
      <c r="I18" s="77">
        <v>340.47419066599861</v>
      </c>
      <c r="J18" s="77">
        <v>180.84216939199996</v>
      </c>
      <c r="K18" s="77">
        <v>159.63202127399992</v>
      </c>
    </row>
    <row r="19" spans="2:11" ht="18" customHeight="1" x14ac:dyDescent="0.2">
      <c r="B19" s="123" t="s">
        <v>74</v>
      </c>
      <c r="C19" s="77">
        <v>2934.1936686141544</v>
      </c>
      <c r="D19" s="77">
        <v>1390.2641986259887</v>
      </c>
      <c r="E19" s="77">
        <v>1543.9294699879863</v>
      </c>
      <c r="F19" s="77">
        <v>1919.3184033539837</v>
      </c>
      <c r="G19" s="77">
        <v>939.33701662299563</v>
      </c>
      <c r="H19" s="77">
        <v>979.98138673099527</v>
      </c>
      <c r="I19" s="77">
        <v>1014.8752652599936</v>
      </c>
      <c r="J19" s="77">
        <v>450.92718200299743</v>
      </c>
      <c r="K19" s="77">
        <v>563.94808325699728</v>
      </c>
    </row>
    <row r="20" spans="2:11" ht="18" customHeight="1" x14ac:dyDescent="0.2">
      <c r="B20" s="123"/>
      <c r="C20" s="77"/>
      <c r="D20" s="77"/>
      <c r="E20" s="77"/>
      <c r="F20" s="77"/>
      <c r="G20" s="77"/>
      <c r="H20" s="77"/>
      <c r="I20" s="77"/>
      <c r="J20" s="77"/>
      <c r="K20" s="77"/>
    </row>
    <row r="21" spans="2:11" ht="18" customHeight="1" x14ac:dyDescent="0.2">
      <c r="B21" s="123" t="s">
        <v>75</v>
      </c>
      <c r="C21" s="77">
        <v>4989.8192577872869</v>
      </c>
      <c r="D21" s="77">
        <v>2419.4462383370706</v>
      </c>
      <c r="E21" s="77">
        <v>2570.3730194501054</v>
      </c>
      <c r="F21" s="77">
        <v>1788.5697677069822</v>
      </c>
      <c r="G21" s="77">
        <v>872.05654862899587</v>
      </c>
      <c r="H21" s="77">
        <v>916.51321907799547</v>
      </c>
      <c r="I21" s="77">
        <v>3201.2494900802553</v>
      </c>
      <c r="J21" s="77">
        <v>1547.3896897079881</v>
      </c>
      <c r="K21" s="77">
        <v>1653.859800371994</v>
      </c>
    </row>
    <row r="22" spans="2:11" ht="18" customHeight="1" x14ac:dyDescent="0.2">
      <c r="B22" s="123" t="s">
        <v>76</v>
      </c>
      <c r="C22" s="77">
        <v>5861.6208425810437</v>
      </c>
      <c r="D22" s="77">
        <v>2927.6968240582096</v>
      </c>
      <c r="E22" s="77">
        <v>2933.9240185232061</v>
      </c>
      <c r="F22" s="77">
        <v>1769.4615521309838</v>
      </c>
      <c r="G22" s="77">
        <v>823.79465958099638</v>
      </c>
      <c r="H22" s="77">
        <v>945.66689254999517</v>
      </c>
      <c r="I22" s="77">
        <v>4092.1592904502309</v>
      </c>
      <c r="J22" s="77">
        <v>2103.9021644770164</v>
      </c>
      <c r="K22" s="77">
        <v>1988.2571259730146</v>
      </c>
    </row>
    <row r="23" spans="2:11" ht="18" customHeight="1" x14ac:dyDescent="0.2">
      <c r="B23" s="123" t="s">
        <v>77</v>
      </c>
      <c r="C23" s="77">
        <v>6322.4825903870678</v>
      </c>
      <c r="D23" s="77">
        <v>3131.5977010442521</v>
      </c>
      <c r="E23" s="77">
        <v>3190.8848893432455</v>
      </c>
      <c r="F23" s="77">
        <v>2320.8687772619937</v>
      </c>
      <c r="G23" s="77">
        <v>1014.0686733259953</v>
      </c>
      <c r="H23" s="77">
        <v>1306.8001039359874</v>
      </c>
      <c r="I23" s="77">
        <v>4001.6138131252715</v>
      </c>
      <c r="J23" s="77">
        <v>2117.5290277180111</v>
      </c>
      <c r="K23" s="77">
        <v>1884.0847854070005</v>
      </c>
    </row>
    <row r="24" spans="2:11" ht="18" customHeight="1" x14ac:dyDescent="0.2">
      <c r="B24" s="123" t="s">
        <v>78</v>
      </c>
      <c r="C24" s="77">
        <v>5966.9538028462421</v>
      </c>
      <c r="D24" s="77">
        <v>3056.7758575122275</v>
      </c>
      <c r="E24" s="77">
        <v>2910.1779453341692</v>
      </c>
      <c r="F24" s="77">
        <v>2544.970680650044</v>
      </c>
      <c r="G24" s="77">
        <v>1196.8393445969887</v>
      </c>
      <c r="H24" s="77">
        <v>1348.1313360529887</v>
      </c>
      <c r="I24" s="77">
        <v>3421.9831221962859</v>
      </c>
      <c r="J24" s="77">
        <v>1859.9365129150053</v>
      </c>
      <c r="K24" s="77">
        <v>1562.0466092809854</v>
      </c>
    </row>
    <row r="25" spans="2:11" ht="18" customHeight="1" x14ac:dyDescent="0.2">
      <c r="B25" s="123" t="s">
        <v>79</v>
      </c>
      <c r="C25" s="77">
        <v>5015.6781803153845</v>
      </c>
      <c r="D25" s="77">
        <v>2463.8555123530555</v>
      </c>
      <c r="E25" s="77">
        <v>2551.8226679620739</v>
      </c>
      <c r="F25" s="77">
        <v>2476.973552992024</v>
      </c>
      <c r="G25" s="77">
        <v>1176.8433220959894</v>
      </c>
      <c r="H25" s="77">
        <v>1300.1302308959894</v>
      </c>
      <c r="I25" s="77">
        <v>2538.7046273231058</v>
      </c>
      <c r="J25" s="77">
        <v>1287.0121902569895</v>
      </c>
      <c r="K25" s="77">
        <v>1251.6924370659892</v>
      </c>
    </row>
    <row r="26" spans="2:11" ht="18" customHeight="1" x14ac:dyDescent="0.2">
      <c r="B26" s="123"/>
      <c r="C26" s="77"/>
      <c r="D26" s="77"/>
      <c r="E26" s="77"/>
      <c r="F26" s="77"/>
      <c r="G26" s="77"/>
      <c r="H26" s="77"/>
      <c r="I26" s="77"/>
      <c r="J26" s="77"/>
      <c r="K26" s="77"/>
    </row>
    <row r="27" spans="2:11" ht="18" customHeight="1" x14ac:dyDescent="0.2">
      <c r="B27" s="123" t="s">
        <v>88</v>
      </c>
      <c r="C27" s="77">
        <v>3784.226423346362</v>
      </c>
      <c r="D27" s="77">
        <v>1801.3652040519848</v>
      </c>
      <c r="E27" s="77">
        <v>1982.8612192939815</v>
      </c>
      <c r="F27" s="77">
        <v>2152.1756451039596</v>
      </c>
      <c r="G27" s="77">
        <v>1003.6036085549954</v>
      </c>
      <c r="H27" s="77">
        <v>1148.572036548991</v>
      </c>
      <c r="I27" s="77">
        <v>1632.050778241985</v>
      </c>
      <c r="J27" s="77">
        <v>797.76159549699491</v>
      </c>
      <c r="K27" s="77">
        <v>834.28918274499551</v>
      </c>
    </row>
    <row r="28" spans="2:11" ht="18" customHeight="1" x14ac:dyDescent="0.2">
      <c r="B28" s="123" t="s">
        <v>89</v>
      </c>
      <c r="C28" s="77">
        <v>2657.4074916720724</v>
      </c>
      <c r="D28" s="77">
        <v>1256.6480183249887</v>
      </c>
      <c r="E28" s="77">
        <v>1400.759473346988</v>
      </c>
      <c r="F28" s="77">
        <v>1859.8335290049827</v>
      </c>
      <c r="G28" s="77">
        <v>860.84325104299649</v>
      </c>
      <c r="H28" s="77">
        <v>998.99027796199584</v>
      </c>
      <c r="I28" s="77">
        <v>797.57396266699561</v>
      </c>
      <c r="J28" s="77">
        <v>395.80476728199801</v>
      </c>
      <c r="K28" s="77">
        <v>401.769195384998</v>
      </c>
    </row>
    <row r="29" spans="2:11" ht="18" customHeight="1" x14ac:dyDescent="0.2">
      <c r="B29" s="123" t="s">
        <v>90</v>
      </c>
      <c r="C29" s="77">
        <v>1726.6419044589848</v>
      </c>
      <c r="D29" s="77">
        <v>889.04204946999585</v>
      </c>
      <c r="E29" s="77">
        <v>837.59985498899687</v>
      </c>
      <c r="F29" s="77">
        <v>1335.368686465989</v>
      </c>
      <c r="G29" s="77">
        <v>671.29867884799762</v>
      </c>
      <c r="H29" s="77">
        <v>664.07000761799793</v>
      </c>
      <c r="I29" s="77">
        <v>391.27321799299841</v>
      </c>
      <c r="J29" s="77">
        <v>217.74337062200001</v>
      </c>
      <c r="K29" s="77">
        <v>173.52984737099996</v>
      </c>
    </row>
    <row r="30" spans="2:11" ht="18" customHeight="1" x14ac:dyDescent="0.2">
      <c r="B30" s="124" t="s">
        <v>91</v>
      </c>
      <c r="C30" s="77">
        <v>1075.8270053679953</v>
      </c>
      <c r="D30" s="77">
        <v>547.5882798159987</v>
      </c>
      <c r="E30" s="77">
        <v>528.23872555199796</v>
      </c>
      <c r="F30" s="77">
        <v>913.43634027099642</v>
      </c>
      <c r="G30" s="77">
        <v>463.93901028999818</v>
      </c>
      <c r="H30" s="77">
        <v>449.49732998099796</v>
      </c>
      <c r="I30" s="77">
        <v>162.39066509699995</v>
      </c>
      <c r="J30" s="77">
        <v>83.649269525999941</v>
      </c>
      <c r="K30" s="77">
        <v>78.741395570999956</v>
      </c>
    </row>
    <row r="31" spans="2:11" ht="18" customHeight="1" x14ac:dyDescent="0.2">
      <c r="B31" s="124" t="s">
        <v>81</v>
      </c>
      <c r="C31" s="77">
        <v>732.41852328199786</v>
      </c>
      <c r="D31" s="77">
        <v>337.97632454399917</v>
      </c>
      <c r="E31" s="77">
        <v>394.44219873799875</v>
      </c>
      <c r="F31" s="77">
        <v>667.11503706399822</v>
      </c>
      <c r="G31" s="77">
        <v>305.34820847599934</v>
      </c>
      <c r="H31" s="77">
        <v>361.76682858799904</v>
      </c>
      <c r="I31" s="77">
        <v>65.303486217999961</v>
      </c>
      <c r="J31" s="77">
        <v>32.628116068000011</v>
      </c>
      <c r="K31" s="77">
        <v>32.675370150000006</v>
      </c>
    </row>
    <row r="32" spans="2:11" ht="18" customHeight="1" x14ac:dyDescent="0.2">
      <c r="B32" s="124"/>
      <c r="C32" s="77"/>
      <c r="D32" s="77"/>
      <c r="E32" s="77"/>
      <c r="F32" s="77"/>
      <c r="G32" s="77"/>
      <c r="H32" s="77"/>
      <c r="I32" s="77"/>
      <c r="J32" s="77"/>
      <c r="K32" s="77"/>
    </row>
    <row r="33" spans="2:11" ht="18" customHeight="1" x14ac:dyDescent="0.2">
      <c r="B33" s="124" t="s">
        <v>82</v>
      </c>
      <c r="C33" s="77">
        <v>534.00672166799802</v>
      </c>
      <c r="D33" s="77">
        <v>250.0507054550001</v>
      </c>
      <c r="E33" s="77">
        <v>283.95601621299937</v>
      </c>
      <c r="F33" s="77">
        <v>485.98072468999749</v>
      </c>
      <c r="G33" s="77">
        <v>226.53012249500009</v>
      </c>
      <c r="H33" s="77">
        <v>259.4506021950001</v>
      </c>
      <c r="I33" s="77">
        <v>48.025996977999981</v>
      </c>
      <c r="J33" s="77">
        <v>23.520582960000006</v>
      </c>
      <c r="K33" s="77">
        <v>24.50541401800001</v>
      </c>
    </row>
    <row r="34" spans="2:11" ht="18" customHeight="1" x14ac:dyDescent="0.2">
      <c r="B34" s="124" t="s">
        <v>83</v>
      </c>
      <c r="C34" s="77">
        <v>365.37840989599903</v>
      </c>
      <c r="D34" s="77">
        <v>148.13220923499986</v>
      </c>
      <c r="E34" s="77">
        <v>217.24620066100007</v>
      </c>
      <c r="F34" s="77">
        <v>334.71823928999908</v>
      </c>
      <c r="G34" s="77">
        <v>131.76432455599982</v>
      </c>
      <c r="H34" s="77">
        <v>202.95391473400008</v>
      </c>
      <c r="I34" s="77">
        <v>30.660170606000008</v>
      </c>
      <c r="J34" s="77">
        <v>16.367884679000003</v>
      </c>
      <c r="K34" s="77">
        <v>14.292285927000002</v>
      </c>
    </row>
    <row r="35" spans="2:11" ht="18" customHeight="1" x14ac:dyDescent="0.2">
      <c r="B35" s="125" t="s">
        <v>84</v>
      </c>
      <c r="C35" s="63">
        <v>277.70307304799951</v>
      </c>
      <c r="D35" s="63">
        <v>88.757402232999908</v>
      </c>
      <c r="E35" s="63">
        <v>188.94567081500006</v>
      </c>
      <c r="F35" s="63">
        <v>257.25114613400007</v>
      </c>
      <c r="G35" s="63">
        <v>81.591974707999967</v>
      </c>
      <c r="H35" s="63">
        <v>175.65917142600006</v>
      </c>
      <c r="I35" s="63">
        <v>20.451926914000005</v>
      </c>
      <c r="J35" s="63">
        <v>7.1654275250000001</v>
      </c>
      <c r="K35" s="63">
        <v>13.286499388999999</v>
      </c>
    </row>
    <row r="37" spans="2:11" x14ac:dyDescent="0.2">
      <c r="B37" s="60" t="s">
        <v>39</v>
      </c>
    </row>
    <row r="44" spans="2:11" x14ac:dyDescent="0.2">
      <c r="B44" s="90"/>
      <c r="C44" s="90"/>
      <c r="D44" s="90"/>
      <c r="E44" s="90"/>
      <c r="F44" s="90"/>
      <c r="G44" s="90"/>
      <c r="H44" s="90"/>
      <c r="I44" s="90"/>
      <c r="J44" s="90"/>
      <c r="K44" s="90"/>
    </row>
    <row r="55" spans="2:12" s="42" customFormat="1" ht="12.75" customHeight="1" x14ac:dyDescent="0.25">
      <c r="B55" s="61"/>
      <c r="C55" s="61"/>
      <c r="D55" s="61"/>
      <c r="E55" s="61"/>
      <c r="F55" s="61"/>
      <c r="G55" s="61"/>
      <c r="H55" s="61"/>
      <c r="I55" s="61"/>
      <c r="J55" s="61"/>
      <c r="K55" s="61"/>
      <c r="L55" s="61"/>
    </row>
  </sheetData>
  <mergeCells count="5">
    <mergeCell ref="C9:E9"/>
    <mergeCell ref="B9:B10"/>
    <mergeCell ref="C7:K7"/>
    <mergeCell ref="F9:H9"/>
    <mergeCell ref="I9:K9"/>
  </mergeCells>
  <pageMargins left="0.7" right="0.7" top="0.75" bottom="0.75" header="0.3" footer="0.3"/>
  <pageSetup scale="83" orientation="portrait" r:id="rId1"/>
  <drawing r:id="rId2"/>
  <legacyDrawing r:id="rId3"/>
  <oleObjects>
    <mc:AlternateContent xmlns:mc="http://schemas.openxmlformats.org/markup-compatibility/2006">
      <mc:Choice Requires="x14">
        <oleObject progId="MSPhotoEd.3" shapeId="54274" r:id="rId4">
          <objectPr defaultSize="0" autoPict="0" r:id="rId5">
            <anchor moveWithCells="1" sizeWithCells="1">
              <from>
                <xdr:col>0</xdr:col>
                <xdr:colOff>19050</xdr:colOff>
                <xdr:row>0</xdr:row>
                <xdr:rowOff>28575</xdr:rowOff>
              </from>
              <to>
                <xdr:col>1</xdr:col>
                <xdr:colOff>390525</xdr:colOff>
                <xdr:row>3</xdr:row>
                <xdr:rowOff>28575</xdr:rowOff>
              </to>
            </anchor>
          </objectPr>
        </oleObject>
      </mc:Choice>
      <mc:Fallback>
        <oleObject progId="MSPhotoEd.3" shapeId="54274" r:id="rId4"/>
      </mc:Fallback>
    </mc:AlternateContent>
  </oleObjects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1:L55"/>
  <sheetViews>
    <sheetView zoomScaleNormal="100" zoomScaleSheetLayoutView="100" workbookViewId="0">
      <selection activeCell="M24" sqref="M24"/>
    </sheetView>
  </sheetViews>
  <sheetFormatPr defaultRowHeight="12.75" x14ac:dyDescent="0.2"/>
  <cols>
    <col min="1" max="1" width="9.140625" style="9"/>
    <col min="2" max="2" width="11.42578125" style="9" customWidth="1"/>
    <col min="3" max="3" width="12.140625" style="9" bestFit="1" customWidth="1"/>
    <col min="4" max="4" width="10.42578125" style="9" bestFit="1" customWidth="1"/>
    <col min="5" max="5" width="9.85546875" style="9" bestFit="1" customWidth="1"/>
    <col min="6" max="6" width="11.28515625" style="9" bestFit="1" customWidth="1"/>
    <col min="7" max="7" width="9.85546875" style="9" bestFit="1" customWidth="1"/>
    <col min="8" max="8" width="11.85546875" style="9" bestFit="1" customWidth="1"/>
    <col min="9" max="9" width="9.85546875" style="9" bestFit="1" customWidth="1"/>
    <col min="10" max="16384" width="9.140625" style="9"/>
  </cols>
  <sheetData>
    <row r="1" spans="2:12" s="13" customFormat="1" ht="15" x14ac:dyDescent="0.25">
      <c r="I1" s="76" t="s">
        <v>187</v>
      </c>
    </row>
    <row r="2" spans="2:12" s="13" customFormat="1" ht="15" x14ac:dyDescent="0.25"/>
    <row r="3" spans="2:12" s="13" customFormat="1" ht="15" x14ac:dyDescent="0.25">
      <c r="H3" s="1"/>
      <c r="I3" s="1"/>
      <c r="J3" s="14"/>
      <c r="K3" s="15"/>
      <c r="L3" s="14"/>
    </row>
    <row r="4" spans="2:12" s="12" customFormat="1" ht="9" customHeight="1" x14ac:dyDescent="0.25"/>
    <row r="5" spans="2:12" s="15" customFormat="1" x14ac:dyDescent="0.2"/>
    <row r="6" spans="2:12" s="15" customFormat="1" x14ac:dyDescent="0.2"/>
    <row r="7" spans="2:12" s="15" customFormat="1" ht="15" customHeight="1" x14ac:dyDescent="0.25">
      <c r="B7" s="39" t="s">
        <v>131</v>
      </c>
      <c r="C7" s="375" t="s">
        <v>114</v>
      </c>
      <c r="D7" s="375"/>
      <c r="E7" s="375"/>
      <c r="F7" s="375"/>
      <c r="G7" s="375"/>
      <c r="H7" s="375"/>
      <c r="I7" s="375"/>
      <c r="J7" s="375"/>
    </row>
    <row r="8" spans="2:12" s="15" customFormat="1" x14ac:dyDescent="0.2">
      <c r="C8" s="30"/>
      <c r="D8" s="376"/>
      <c r="E8" s="376"/>
      <c r="F8" s="376"/>
      <c r="G8" s="376"/>
      <c r="H8" s="376"/>
      <c r="I8" s="376"/>
    </row>
    <row r="9" spans="2:12" s="15" customFormat="1" x14ac:dyDescent="0.2">
      <c r="C9" s="5"/>
      <c r="D9" s="5"/>
      <c r="E9" s="5"/>
      <c r="F9" s="5"/>
      <c r="G9" s="5"/>
      <c r="H9" s="5"/>
      <c r="I9" s="5"/>
    </row>
    <row r="10" spans="2:12" s="15" customFormat="1" x14ac:dyDescent="0.2">
      <c r="C10" s="2"/>
      <c r="D10" s="376"/>
      <c r="E10" s="376"/>
      <c r="F10" s="376"/>
      <c r="G10" s="376"/>
      <c r="H10" s="376"/>
      <c r="I10" s="376"/>
    </row>
    <row r="11" spans="2:12" s="15" customFormat="1" x14ac:dyDescent="0.2">
      <c r="C11" s="2"/>
      <c r="D11" s="28"/>
      <c r="E11" s="28"/>
      <c r="F11" s="28"/>
      <c r="G11" s="28"/>
      <c r="H11" s="28"/>
      <c r="I11" s="28"/>
    </row>
    <row r="12" spans="2:12" s="15" customFormat="1" x14ac:dyDescent="0.2">
      <c r="C12" s="5"/>
      <c r="D12" s="5"/>
      <c r="E12" s="5"/>
      <c r="F12" s="5"/>
      <c r="G12" s="5"/>
      <c r="H12" s="5"/>
      <c r="I12" s="5"/>
    </row>
    <row r="13" spans="2:12" s="15" customFormat="1" x14ac:dyDescent="0.2">
      <c r="C13" s="2"/>
      <c r="D13" s="3"/>
      <c r="E13" s="4"/>
      <c r="F13" s="3"/>
      <c r="G13" s="4"/>
      <c r="H13" s="3"/>
      <c r="I13" s="4"/>
    </row>
    <row r="14" spans="2:12" s="15" customFormat="1" x14ac:dyDescent="0.2">
      <c r="C14" s="5"/>
      <c r="D14" s="6"/>
      <c r="E14" s="7"/>
      <c r="F14" s="6"/>
      <c r="G14" s="7"/>
      <c r="H14" s="6"/>
      <c r="I14" s="7"/>
    </row>
    <row r="15" spans="2:12" s="15" customFormat="1" x14ac:dyDescent="0.2">
      <c r="C15" s="5"/>
      <c r="D15" s="10"/>
      <c r="E15" s="11"/>
      <c r="F15" s="6"/>
      <c r="G15" s="8"/>
      <c r="H15" s="6"/>
      <c r="I15" s="8"/>
    </row>
    <row r="16" spans="2:12" s="15" customFormat="1" x14ac:dyDescent="0.2">
      <c r="C16" s="5"/>
      <c r="D16" s="10"/>
      <c r="E16" s="11"/>
      <c r="F16" s="6"/>
      <c r="G16" s="8"/>
      <c r="H16" s="6"/>
      <c r="I16" s="8"/>
    </row>
    <row r="17" spans="3:9" s="15" customFormat="1" x14ac:dyDescent="0.2">
      <c r="C17" s="5"/>
      <c r="D17" s="10"/>
      <c r="E17" s="11"/>
      <c r="F17" s="6"/>
      <c r="G17" s="8"/>
      <c r="H17" s="6"/>
      <c r="I17" s="8"/>
    </row>
    <row r="18" spans="3:9" s="15" customFormat="1" x14ac:dyDescent="0.2">
      <c r="C18" s="5"/>
      <c r="D18" s="10"/>
      <c r="E18" s="11"/>
      <c r="F18" s="6"/>
      <c r="G18" s="8"/>
      <c r="H18" s="6"/>
      <c r="I18" s="8"/>
    </row>
    <row r="19" spans="3:9" s="15" customFormat="1" x14ac:dyDescent="0.2">
      <c r="C19" s="5"/>
      <c r="D19" s="10"/>
      <c r="E19" s="11"/>
      <c r="F19" s="6"/>
      <c r="G19" s="8"/>
      <c r="H19" s="6"/>
      <c r="I19" s="8"/>
    </row>
    <row r="20" spans="3:9" s="15" customFormat="1" ht="15" customHeight="1" x14ac:dyDescent="0.2">
      <c r="C20" s="41"/>
      <c r="D20" s="6"/>
      <c r="E20" s="8"/>
      <c r="F20" s="6"/>
      <c r="G20" s="8"/>
      <c r="H20" s="6"/>
      <c r="I20" s="8"/>
    </row>
    <row r="21" spans="3:9" s="15" customFormat="1" x14ac:dyDescent="0.2">
      <c r="C21" s="25"/>
      <c r="D21" s="25"/>
      <c r="E21" s="25"/>
      <c r="F21" s="25"/>
      <c r="G21" s="25"/>
      <c r="H21" s="25"/>
      <c r="I21" s="25"/>
    </row>
    <row r="22" spans="3:9" s="15" customFormat="1" x14ac:dyDescent="0.2">
      <c r="C22" s="25"/>
      <c r="D22" s="25"/>
      <c r="E22" s="25"/>
      <c r="F22" s="25"/>
      <c r="G22" s="25"/>
      <c r="H22" s="25"/>
      <c r="I22" s="25"/>
    </row>
    <row r="23" spans="3:9" s="15" customFormat="1" x14ac:dyDescent="0.2">
      <c r="C23" s="25"/>
      <c r="D23" s="25"/>
      <c r="E23" s="25"/>
      <c r="F23" s="25"/>
      <c r="G23" s="25"/>
      <c r="H23" s="25"/>
      <c r="I23" s="25"/>
    </row>
    <row r="24" spans="3:9" s="15" customFormat="1" x14ac:dyDescent="0.2">
      <c r="C24" s="25"/>
      <c r="D24" s="25"/>
      <c r="E24" s="25"/>
      <c r="F24" s="25"/>
      <c r="G24" s="25"/>
      <c r="H24" s="25"/>
      <c r="I24" s="25"/>
    </row>
    <row r="25" spans="3:9" s="15" customFormat="1" x14ac:dyDescent="0.2">
      <c r="C25" s="25"/>
      <c r="D25" s="25"/>
      <c r="E25" s="25"/>
      <c r="F25" s="25"/>
      <c r="G25" s="25"/>
      <c r="H25" s="25"/>
      <c r="I25" s="25"/>
    </row>
    <row r="26" spans="3:9" s="15" customFormat="1" x14ac:dyDescent="0.2">
      <c r="C26" s="30"/>
      <c r="D26" s="376"/>
      <c r="E26" s="376"/>
      <c r="F26" s="376"/>
      <c r="G26" s="376"/>
      <c r="H26" s="376"/>
      <c r="I26" s="376"/>
    </row>
    <row r="27" spans="3:9" s="15" customFormat="1" x14ac:dyDescent="0.2">
      <c r="C27" s="5"/>
      <c r="D27" s="5"/>
      <c r="E27" s="5"/>
      <c r="F27" s="5"/>
      <c r="G27" s="5"/>
      <c r="H27" s="5"/>
      <c r="I27" s="5"/>
    </row>
    <row r="28" spans="3:9" s="15" customFormat="1" x14ac:dyDescent="0.2">
      <c r="C28" s="2"/>
      <c r="D28" s="376"/>
      <c r="E28" s="376"/>
      <c r="F28" s="376"/>
      <c r="G28" s="376"/>
      <c r="H28" s="376"/>
      <c r="I28" s="376"/>
    </row>
    <row r="29" spans="3:9" s="15" customFormat="1" x14ac:dyDescent="0.2">
      <c r="C29" s="2"/>
      <c r="D29" s="28"/>
      <c r="E29" s="28"/>
      <c r="F29" s="28"/>
      <c r="G29" s="28"/>
      <c r="H29" s="28"/>
      <c r="I29" s="28"/>
    </row>
    <row r="30" spans="3:9" s="15" customFormat="1" x14ac:dyDescent="0.2">
      <c r="C30" s="5"/>
      <c r="D30" s="5"/>
      <c r="E30" s="5"/>
      <c r="F30" s="5"/>
      <c r="G30" s="5"/>
      <c r="H30" s="5"/>
      <c r="I30" s="5"/>
    </row>
    <row r="31" spans="3:9" s="15" customFormat="1" x14ac:dyDescent="0.2">
      <c r="C31" s="2"/>
      <c r="D31" s="3"/>
      <c r="E31" s="4"/>
      <c r="F31" s="3"/>
      <c r="G31" s="4"/>
      <c r="H31" s="3"/>
      <c r="I31" s="4"/>
    </row>
    <row r="32" spans="3:9" s="15" customFormat="1" x14ac:dyDescent="0.2">
      <c r="C32" s="5"/>
      <c r="D32" s="6"/>
      <c r="E32" s="7"/>
      <c r="F32" s="6"/>
      <c r="G32" s="7"/>
      <c r="H32" s="6"/>
      <c r="I32" s="7"/>
    </row>
    <row r="33" spans="3:9" s="15" customFormat="1" x14ac:dyDescent="0.2">
      <c r="C33" s="5"/>
      <c r="D33" s="10"/>
      <c r="E33" s="11"/>
      <c r="F33" s="6"/>
      <c r="G33" s="8"/>
      <c r="H33" s="6"/>
      <c r="I33" s="8"/>
    </row>
    <row r="34" spans="3:9" s="15" customFormat="1" x14ac:dyDescent="0.2">
      <c r="C34" s="5"/>
      <c r="D34" s="10"/>
      <c r="E34" s="11"/>
      <c r="F34" s="6"/>
      <c r="G34" s="8"/>
      <c r="H34" s="6"/>
      <c r="I34" s="8"/>
    </row>
    <row r="35" spans="3:9" s="15" customFormat="1" x14ac:dyDescent="0.2">
      <c r="C35" s="5"/>
      <c r="D35" s="10"/>
      <c r="E35" s="11"/>
      <c r="F35" s="6"/>
      <c r="G35" s="8"/>
      <c r="H35" s="6"/>
      <c r="I35" s="8"/>
    </row>
    <row r="36" spans="3:9" s="15" customFormat="1" x14ac:dyDescent="0.2">
      <c r="C36" s="5"/>
      <c r="D36" s="10"/>
      <c r="E36" s="11"/>
      <c r="F36" s="6"/>
      <c r="G36" s="8"/>
      <c r="H36" s="6"/>
      <c r="I36" s="8"/>
    </row>
    <row r="37" spans="3:9" s="15" customFormat="1" x14ac:dyDescent="0.2">
      <c r="C37" s="5"/>
      <c r="D37" s="10"/>
      <c r="E37" s="11"/>
      <c r="F37" s="6"/>
      <c r="G37" s="8"/>
      <c r="H37" s="6"/>
      <c r="I37" s="8"/>
    </row>
    <row r="38" spans="3:9" s="15" customFormat="1" ht="15" customHeight="1" x14ac:dyDescent="0.2">
      <c r="C38" s="41"/>
      <c r="D38" s="6"/>
      <c r="E38" s="11"/>
      <c r="F38" s="6"/>
      <c r="G38" s="8"/>
      <c r="H38" s="6"/>
      <c r="I38" s="8"/>
    </row>
    <row r="39" spans="3:9" s="15" customFormat="1" x14ac:dyDescent="0.2">
      <c r="C39" s="25"/>
      <c r="D39" s="25"/>
      <c r="E39" s="25"/>
      <c r="F39" s="25"/>
      <c r="G39" s="25"/>
      <c r="H39" s="25"/>
      <c r="I39" s="25"/>
    </row>
    <row r="40" spans="3:9" s="15" customFormat="1" x14ac:dyDescent="0.2"/>
    <row r="41" spans="3:9" s="15" customFormat="1" x14ac:dyDescent="0.2"/>
    <row r="42" spans="3:9" s="15" customFormat="1" x14ac:dyDescent="0.2"/>
    <row r="43" spans="3:9" s="15" customFormat="1" x14ac:dyDescent="0.2"/>
    <row r="44" spans="3:9" s="15" customFormat="1" x14ac:dyDescent="0.2"/>
    <row r="45" spans="3:9" s="15" customFormat="1" x14ac:dyDescent="0.2"/>
    <row r="46" spans="3:9" s="15" customFormat="1" x14ac:dyDescent="0.2"/>
    <row r="47" spans="3:9" s="15" customFormat="1" x14ac:dyDescent="0.2"/>
    <row r="48" spans="3:9" s="15" customFormat="1" x14ac:dyDescent="0.2"/>
    <row r="49" spans="2:12" s="15" customFormat="1" x14ac:dyDescent="0.2"/>
    <row r="50" spans="2:12" s="15" customFormat="1" x14ac:dyDescent="0.2"/>
    <row r="51" spans="2:12" s="15" customFormat="1" x14ac:dyDescent="0.2">
      <c r="C51" s="29" t="s">
        <v>39</v>
      </c>
    </row>
    <row r="52" spans="2:12" s="15" customFormat="1" x14ac:dyDescent="0.2"/>
    <row r="53" spans="2:12" s="12" customFormat="1" ht="12.75" customHeight="1" x14ac:dyDescent="0.25">
      <c r="B53" s="16"/>
      <c r="C53" s="16"/>
      <c r="D53" s="16"/>
      <c r="E53" s="16"/>
      <c r="F53" s="16"/>
      <c r="G53" s="16"/>
      <c r="H53" s="16"/>
      <c r="I53" s="16"/>
      <c r="J53" s="16"/>
      <c r="K53" s="16"/>
      <c r="L53" s="16"/>
    </row>
    <row r="54" spans="2:12" s="15" customFormat="1" x14ac:dyDescent="0.2">
      <c r="B54" s="358">
        <v>11</v>
      </c>
      <c r="C54" s="358"/>
      <c r="D54" s="358"/>
      <c r="E54" s="358"/>
      <c r="F54" s="358"/>
      <c r="G54" s="358"/>
      <c r="H54" s="358"/>
      <c r="I54" s="358"/>
      <c r="J54" s="358"/>
    </row>
    <row r="55" spans="2:12" s="15" customFormat="1" x14ac:dyDescent="0.2"/>
  </sheetData>
  <mergeCells count="10">
    <mergeCell ref="C7:J7"/>
    <mergeCell ref="D28:E28"/>
    <mergeCell ref="F28:G28"/>
    <mergeCell ref="H28:I28"/>
    <mergeCell ref="B54:J54"/>
    <mergeCell ref="D8:I8"/>
    <mergeCell ref="D10:E10"/>
    <mergeCell ref="F10:G10"/>
    <mergeCell ref="H10:I10"/>
    <mergeCell ref="D26:I26"/>
  </mergeCells>
  <pageMargins left="0.7" right="0.7" top="0.75" bottom="0.75" header="0.3" footer="0.3"/>
  <pageSetup scale="79" orientation="portrait" r:id="rId1"/>
  <drawing r:id="rId2"/>
  <legacyDrawing r:id="rId3"/>
  <oleObjects>
    <mc:AlternateContent xmlns:mc="http://schemas.openxmlformats.org/markup-compatibility/2006">
      <mc:Choice Requires="x14">
        <oleObject progId="MSPhotoEd.3" shapeId="56321" r:id="rId4">
          <objectPr defaultSize="0" autoPict="0" r:id="rId5">
            <anchor moveWithCells="1" sizeWithCells="1">
              <from>
                <xdr:col>0</xdr:col>
                <xdr:colOff>514350</xdr:colOff>
                <xdr:row>0</xdr:row>
                <xdr:rowOff>47625</xdr:rowOff>
              </from>
              <to>
                <xdr:col>1</xdr:col>
                <xdr:colOff>704850</xdr:colOff>
                <xdr:row>2</xdr:row>
                <xdr:rowOff>9525</xdr:rowOff>
              </to>
            </anchor>
          </objectPr>
        </oleObject>
      </mc:Choice>
      <mc:Fallback>
        <oleObject progId="MSPhotoEd.3" shapeId="56321" r:id="rId4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18</vt:i4>
      </vt:variant>
      <vt:variant>
        <vt:lpstr>Named Ranges</vt:lpstr>
      </vt:variant>
      <vt:variant>
        <vt:i4>18</vt:i4>
      </vt:variant>
    </vt:vector>
  </HeadingPairs>
  <TitlesOfParts>
    <vt:vector size="36" baseType="lpstr">
      <vt:lpstr>.0</vt:lpstr>
      <vt:lpstr>.01</vt:lpstr>
      <vt:lpstr>.02</vt:lpstr>
      <vt:lpstr>.02cp2</vt:lpstr>
      <vt:lpstr>.03</vt:lpstr>
      <vt:lpstr>.04</vt:lpstr>
      <vt:lpstr>Life Table</vt:lpstr>
      <vt:lpstr>.06</vt:lpstr>
      <vt:lpstr>.01 Fig</vt:lpstr>
      <vt:lpstr>.07</vt:lpstr>
      <vt:lpstr>.08</vt:lpstr>
      <vt:lpstr>.09</vt:lpstr>
      <vt:lpstr>.10</vt:lpstr>
      <vt:lpstr>.11</vt:lpstr>
      <vt:lpstr>.12</vt:lpstr>
      <vt:lpstr>.13</vt:lpstr>
      <vt:lpstr>1.14</vt:lpstr>
      <vt:lpstr>1.15</vt:lpstr>
      <vt:lpstr>'.0'!Print_Area</vt:lpstr>
      <vt:lpstr>'.01'!Print_Area</vt:lpstr>
      <vt:lpstr>'.01 Fig'!Print_Area</vt:lpstr>
      <vt:lpstr>'.02'!Print_Area</vt:lpstr>
      <vt:lpstr>'.02cp2'!Print_Area</vt:lpstr>
      <vt:lpstr>'.03'!Print_Area</vt:lpstr>
      <vt:lpstr>'.04'!Print_Area</vt:lpstr>
      <vt:lpstr>'.06'!Print_Area</vt:lpstr>
      <vt:lpstr>'.07'!Print_Area</vt:lpstr>
      <vt:lpstr>'.08'!Print_Area</vt:lpstr>
      <vt:lpstr>'.09'!Print_Area</vt:lpstr>
      <vt:lpstr>'.10'!Print_Area</vt:lpstr>
      <vt:lpstr>'.11'!Print_Area</vt:lpstr>
      <vt:lpstr>'.12'!Print_Area</vt:lpstr>
      <vt:lpstr>'.13'!Print_Area</vt:lpstr>
      <vt:lpstr>'1.14'!Print_Area</vt:lpstr>
      <vt:lpstr>'1.15'!Print_Area</vt:lpstr>
      <vt:lpstr>'Life Table'!Print_Area</vt:lpstr>
    </vt:vector>
  </TitlesOfParts>
  <Company>CIG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CIG</dc:creator>
  <cp:lastModifiedBy>Walters, Travis</cp:lastModifiedBy>
  <cp:lastPrinted>2018-04-04T21:35:16Z</cp:lastPrinted>
  <dcterms:created xsi:type="dcterms:W3CDTF">2012-06-11T20:18:28Z</dcterms:created>
  <dcterms:modified xsi:type="dcterms:W3CDTF">2021-01-20T19:34:35Z</dcterms:modified>
</cp:coreProperties>
</file>