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170" tabRatio="882"/>
  </bookViews>
  <sheets>
    <sheet name=".01" sheetId="1" r:id="rId1"/>
    <sheet name=".02" sheetId="2" r:id="rId2"/>
    <sheet name=".02cp2" sheetId="7" state="hidden" r:id="rId3"/>
    <sheet name=".03" sheetId="6" r:id="rId4"/>
    <sheet name=".04" sheetId="25" r:id="rId5"/>
    <sheet name="Life Table" sheetId="33" r:id="rId6"/>
    <sheet name=".06" sheetId="29" r:id="rId7"/>
    <sheet name=".01 Fig" sheetId="30" r:id="rId8"/>
    <sheet name=".02 Fig &amp; .07" sheetId="31" r:id="rId9"/>
    <sheet name=".08" sheetId="8" r:id="rId10"/>
    <sheet name=".09" sheetId="22" r:id="rId11"/>
    <sheet name=".10" sheetId="9" r:id="rId12"/>
    <sheet name=".11" sheetId="10" r:id="rId13"/>
    <sheet name=".12" sheetId="11" r:id="rId14"/>
    <sheet name=".13" sheetId="12" r:id="rId15"/>
    <sheet name="1.14" sheetId="26" r:id="rId16"/>
    <sheet name="1.15" sheetId="32" r:id="rId17"/>
  </sheets>
  <definedNames>
    <definedName name="_xlnm.Print_Area" localSheetId="0">'.01'!$A$1:$I$54</definedName>
    <definedName name="_xlnm.Print_Area" localSheetId="7">'.01 Fig'!$A$1:$K$55</definedName>
    <definedName name="_xlnm.Print_Area" localSheetId="1">'.02'!$A$1:$I$54</definedName>
    <definedName name="_xlnm.Print_Area" localSheetId="8">'.02 Fig &amp; .07'!$A$1:$I$56</definedName>
    <definedName name="_xlnm.Print_Area" localSheetId="2">'.02cp2'!$A$1:$H$52</definedName>
    <definedName name="_xlnm.Print_Area" localSheetId="3">'.03'!$A$1:$L$55</definedName>
    <definedName name="_xlnm.Print_Area" localSheetId="4">'.04'!$A$1:$M$50</definedName>
    <definedName name="_xlnm.Print_Area" localSheetId="6">'.06'!$A$1:$L$45</definedName>
    <definedName name="_xlnm.Print_Area" localSheetId="9">'.08'!$A$1:$K$51</definedName>
    <definedName name="_xlnm.Print_Area" localSheetId="10">'.09'!$A$1:$M$50</definedName>
    <definedName name="_xlnm.Print_Area" localSheetId="11">'.10'!$A$1:$L$53</definedName>
    <definedName name="_xlnm.Print_Area" localSheetId="12">'.11'!$A$1:$J$52</definedName>
    <definedName name="_xlnm.Print_Area" localSheetId="13">'.12'!$A$1:$J$46</definedName>
    <definedName name="_xlnm.Print_Area" localSheetId="14">'.13'!$A$1:$G$53</definedName>
    <definedName name="_xlnm.Print_Area" localSheetId="15">'1.14'!$A$1:$R$54</definedName>
    <definedName name="_xlnm.Print_Area" localSheetId="16">'1.15'!$B$1:$P$49</definedName>
    <definedName name="_xlnm.Print_Area" localSheetId="5">'Life Table'!$A$6:$L$41</definedName>
  </definedNames>
  <calcPr calcId="145621"/>
</workbook>
</file>

<file path=xl/calcChain.xml><?xml version="1.0" encoding="utf-8"?>
<calcChain xmlns="http://schemas.openxmlformats.org/spreadsheetml/2006/main">
  <c r="B17" i="32" l="1"/>
  <c r="D17" i="32" s="1"/>
  <c r="E17" i="32"/>
  <c r="G17" i="32" s="1"/>
  <c r="H17" i="32"/>
  <c r="J17" i="32" s="1"/>
  <c r="K17" i="32"/>
  <c r="M17" i="32" s="1"/>
  <c r="N17" i="32"/>
  <c r="P17" i="32" s="1"/>
  <c r="D19" i="32"/>
  <c r="G19" i="32"/>
  <c r="J19" i="32"/>
  <c r="M19" i="32"/>
  <c r="P19" i="32"/>
  <c r="D20" i="32"/>
  <c r="G20" i="32"/>
  <c r="J20" i="32"/>
  <c r="M20" i="32"/>
  <c r="P20" i="32"/>
  <c r="D21" i="32"/>
  <c r="G21" i="32"/>
  <c r="J21" i="32"/>
  <c r="M21" i="32"/>
  <c r="P21" i="32"/>
  <c r="D22" i="32"/>
  <c r="G22" i="32"/>
  <c r="J22" i="32"/>
  <c r="M22" i="32"/>
  <c r="P22" i="32"/>
  <c r="D23" i="32"/>
  <c r="G23" i="32"/>
  <c r="J23" i="32"/>
  <c r="M23" i="32"/>
  <c r="P23" i="32"/>
  <c r="B25" i="32"/>
  <c r="D25" i="32" s="1"/>
  <c r="E25" i="32"/>
  <c r="G25" i="32" s="1"/>
  <c r="H25" i="32"/>
  <c r="J25" i="32" s="1"/>
  <c r="K25" i="32"/>
  <c r="M25" i="32" s="1"/>
  <c r="N25" i="32"/>
  <c r="P25" i="32" s="1"/>
  <c r="D27" i="32"/>
  <c r="G27" i="32"/>
  <c r="J27" i="32"/>
  <c r="M27" i="32"/>
  <c r="P27" i="32"/>
  <c r="D28" i="32"/>
  <c r="G28" i="32"/>
  <c r="J28" i="32"/>
  <c r="M28" i="32"/>
  <c r="P28" i="32"/>
  <c r="AZ31" i="26"/>
  <c r="BD31" i="26"/>
  <c r="AZ32" i="26"/>
  <c r="BD32" i="26"/>
  <c r="AZ33" i="26"/>
  <c r="BD33" i="26"/>
  <c r="AZ34" i="26"/>
  <c r="BD34" i="26"/>
  <c r="AZ35" i="26"/>
  <c r="BD35" i="26"/>
  <c r="AZ36" i="26"/>
  <c r="BA36" i="26"/>
  <c r="BD36" i="26"/>
  <c r="E12" i="6"/>
  <c r="F12" i="6" s="1"/>
  <c r="N15" i="32" l="1"/>
  <c r="P15" i="32" s="1"/>
  <c r="K15" i="32"/>
  <c r="M15" i="32" s="1"/>
  <c r="H15" i="32"/>
  <c r="J15" i="32" s="1"/>
  <c r="E15" i="32"/>
  <c r="G15" i="32" s="1"/>
  <c r="B15" i="32"/>
  <c r="D15" i="32" s="1"/>
  <c r="H12" i="6"/>
  <c r="J12" i="6"/>
  <c r="P15" i="26"/>
  <c r="P13" i="26"/>
  <c r="Q18" i="26" s="1"/>
  <c r="P23" i="26"/>
  <c r="J22" i="25"/>
  <c r="H22" i="25"/>
  <c r="F22" i="25"/>
  <c r="F40" i="6"/>
  <c r="H40" i="6"/>
  <c r="J40" i="6"/>
  <c r="Q25" i="26"/>
  <c r="Q20" i="26"/>
  <c r="Q26" i="26"/>
  <c r="Q19" i="26"/>
  <c r="Q15" i="26"/>
  <c r="O18" i="26"/>
  <c r="O17" i="26"/>
  <c r="N15" i="26"/>
  <c r="O15" i="26"/>
  <c r="N13" i="26"/>
  <c r="O25" i="26" s="1"/>
  <c r="O26" i="26"/>
  <c r="K13" i="26"/>
  <c r="L17" i="26" s="1"/>
  <c r="J21" i="25"/>
  <c r="H21" i="25"/>
  <c r="F21" i="25"/>
  <c r="J39" i="6"/>
  <c r="H39" i="6"/>
  <c r="F39" i="6"/>
  <c r="O21" i="26"/>
  <c r="O19" i="26"/>
  <c r="O23" i="26"/>
  <c r="J15" i="9"/>
  <c r="J17" i="9"/>
  <c r="J19" i="9"/>
  <c r="J21" i="9"/>
  <c r="J23" i="9"/>
  <c r="J25" i="9"/>
  <c r="L36" i="22"/>
  <c r="G18" i="11"/>
  <c r="J20" i="25"/>
  <c r="K23" i="26"/>
  <c r="L23" i="26" s="1"/>
  <c r="K15" i="26"/>
  <c r="L15" i="26"/>
  <c r="H20" i="25"/>
  <c r="J38" i="6"/>
  <c r="H38" i="6"/>
  <c r="L26" i="26"/>
  <c r="L19" i="26"/>
  <c r="L25" i="26"/>
  <c r="L18" i="26"/>
  <c r="E13" i="31"/>
  <c r="E14" i="31"/>
  <c r="E15" i="31"/>
  <c r="E16" i="31"/>
  <c r="E18" i="31"/>
  <c r="E19" i="31"/>
  <c r="E20" i="31"/>
  <c r="E21" i="31"/>
  <c r="E22" i="31"/>
  <c r="E25" i="31"/>
  <c r="E24" i="31"/>
  <c r="G23" i="6"/>
  <c r="H23" i="6" s="1"/>
  <c r="D13" i="29"/>
  <c r="E13" i="29"/>
  <c r="F13" i="29"/>
  <c r="G13" i="29"/>
  <c r="H13" i="29"/>
  <c r="I13" i="29"/>
  <c r="J13" i="29"/>
  <c r="K13" i="29"/>
  <c r="C13" i="29"/>
  <c r="E32" i="6"/>
  <c r="F33" i="6" s="1"/>
  <c r="E33" i="6"/>
  <c r="E34" i="6"/>
  <c r="F35" i="6" s="1"/>
  <c r="E35" i="6"/>
  <c r="J35" i="6"/>
  <c r="E36" i="6"/>
  <c r="E37" i="6"/>
  <c r="F38" i="6" s="1"/>
  <c r="E15" i="25"/>
  <c r="J15" i="25"/>
  <c r="E16" i="25"/>
  <c r="J16" i="25"/>
  <c r="E17" i="25"/>
  <c r="J17" i="25"/>
  <c r="E18" i="25"/>
  <c r="H18" i="25"/>
  <c r="E19" i="25"/>
  <c r="J19" i="25"/>
  <c r="E14" i="25"/>
  <c r="J14" i="25"/>
  <c r="E13" i="25"/>
  <c r="J13" i="25"/>
  <c r="E12" i="25"/>
  <c r="H12" i="25"/>
  <c r="J36" i="6"/>
  <c r="H35" i="6"/>
  <c r="H36" i="6"/>
  <c r="H15" i="25"/>
  <c r="F20" i="25"/>
  <c r="J18" i="25"/>
  <c r="H19" i="25"/>
  <c r="F19" i="25"/>
  <c r="F18" i="25"/>
  <c r="H17" i="25"/>
  <c r="F16" i="25"/>
  <c r="F17" i="25"/>
  <c r="H16" i="25"/>
  <c r="F12" i="25"/>
  <c r="J12" i="25"/>
  <c r="H13" i="25"/>
  <c r="H14" i="25"/>
  <c r="F15" i="25"/>
  <c r="F14" i="25"/>
  <c r="H33" i="6"/>
  <c r="J37" i="6"/>
  <c r="L15" i="22"/>
  <c r="L16" i="22"/>
  <c r="L17" i="22"/>
  <c r="L18" i="22"/>
  <c r="L19" i="22"/>
  <c r="L21" i="22"/>
  <c r="L22" i="22"/>
  <c r="L23" i="22"/>
  <c r="L24" i="22"/>
  <c r="L25" i="22"/>
  <c r="L27" i="22"/>
  <c r="L28" i="22"/>
  <c r="L29" i="22"/>
  <c r="L30" i="22"/>
  <c r="L31" i="22"/>
  <c r="L33" i="22"/>
  <c r="L34" i="22"/>
  <c r="L35" i="22"/>
  <c r="L13" i="22"/>
  <c r="I13" i="22"/>
  <c r="J16" i="22"/>
  <c r="G13" i="22"/>
  <c r="H16" i="22"/>
  <c r="E13" i="22"/>
  <c r="F16" i="22"/>
  <c r="C13" i="22"/>
  <c r="D16" i="22"/>
  <c r="I18" i="10"/>
  <c r="G18" i="10"/>
  <c r="E18" i="10"/>
  <c r="I17" i="10"/>
  <c r="G17" i="10"/>
  <c r="E17" i="10"/>
  <c r="I16" i="10"/>
  <c r="G16" i="10"/>
  <c r="E16" i="10"/>
  <c r="I14" i="10"/>
  <c r="G14" i="10"/>
  <c r="E14" i="10"/>
  <c r="I13" i="9"/>
  <c r="I15" i="9"/>
  <c r="I17" i="9"/>
  <c r="I19" i="9"/>
  <c r="I21" i="9"/>
  <c r="I23" i="9"/>
  <c r="I25" i="9"/>
  <c r="H25" i="9"/>
  <c r="H23" i="9"/>
  <c r="H21" i="9"/>
  <c r="H19" i="9"/>
  <c r="H17" i="9"/>
  <c r="H15" i="9"/>
  <c r="F13" i="9"/>
  <c r="F36" i="6"/>
  <c r="J33" i="6"/>
  <c r="E31" i="6"/>
  <c r="H31" i="6" s="1"/>
  <c r="J29" i="6"/>
  <c r="H29" i="6"/>
  <c r="F29" i="6"/>
  <c r="J28" i="6"/>
  <c r="H28" i="6"/>
  <c r="F28" i="6"/>
  <c r="J27" i="6"/>
  <c r="F27" i="6"/>
  <c r="G26" i="6"/>
  <c r="H26" i="6" s="1"/>
  <c r="F26" i="6"/>
  <c r="G25" i="6"/>
  <c r="I25" i="6" s="1"/>
  <c r="J25" i="6" s="1"/>
  <c r="F25" i="6"/>
  <c r="F23" i="6"/>
  <c r="G22" i="6"/>
  <c r="I22" i="6" s="1"/>
  <c r="J22" i="6" s="1"/>
  <c r="F22" i="6"/>
  <c r="G21" i="6"/>
  <c r="H21" i="6" s="1"/>
  <c r="F21" i="6"/>
  <c r="J20" i="6"/>
  <c r="G20" i="6"/>
  <c r="H20" i="6" s="1"/>
  <c r="E19" i="6"/>
  <c r="J19" i="6" s="1"/>
  <c r="E17" i="6"/>
  <c r="J17" i="6" s="1"/>
  <c r="E16" i="6"/>
  <c r="J16" i="6" s="1"/>
  <c r="E15" i="6"/>
  <c r="J15" i="6" s="1"/>
  <c r="E14" i="6"/>
  <c r="J14" i="6" s="1"/>
  <c r="E13" i="6"/>
  <c r="J13" i="6" s="1"/>
  <c r="H13" i="9"/>
  <c r="J13" i="9"/>
  <c r="H32" i="6"/>
  <c r="D34" i="22"/>
  <c r="D30" i="22"/>
  <c r="D28" i="22"/>
  <c r="D24" i="22"/>
  <c r="D22" i="22"/>
  <c r="D19" i="22"/>
  <c r="D17" i="22"/>
  <c r="D15" i="22"/>
  <c r="F34" i="22"/>
  <c r="F30" i="22"/>
  <c r="F28" i="22"/>
  <c r="F24" i="22"/>
  <c r="F22" i="22"/>
  <c r="F19" i="22"/>
  <c r="F17" i="22"/>
  <c r="F15" i="22"/>
  <c r="H34" i="22"/>
  <c r="H30" i="22"/>
  <c r="H28" i="22"/>
  <c r="H24" i="22"/>
  <c r="H22" i="22"/>
  <c r="H19" i="22"/>
  <c r="H17" i="22"/>
  <c r="H15" i="22"/>
  <c r="J36" i="22"/>
  <c r="J34" i="22"/>
  <c r="J30" i="22"/>
  <c r="J28" i="22"/>
  <c r="J24" i="22"/>
  <c r="J22" i="22"/>
  <c r="J19" i="22"/>
  <c r="J17" i="22"/>
  <c r="J15" i="22"/>
  <c r="D13" i="22"/>
  <c r="D35" i="22"/>
  <c r="D33" i="22"/>
  <c r="D31" i="22"/>
  <c r="D29" i="22"/>
  <c r="D27" i="22"/>
  <c r="D25" i="22"/>
  <c r="D23" i="22"/>
  <c r="D21" i="22"/>
  <c r="D18" i="22"/>
  <c r="F13" i="22"/>
  <c r="F35" i="22"/>
  <c r="F33" i="22"/>
  <c r="F31" i="22"/>
  <c r="F29" i="22"/>
  <c r="F27" i="22"/>
  <c r="F25" i="22"/>
  <c r="F23" i="22"/>
  <c r="F21" i="22"/>
  <c r="F18" i="22"/>
  <c r="H13" i="22"/>
  <c r="H35" i="22"/>
  <c r="H33" i="22"/>
  <c r="H31" i="22"/>
  <c r="H29" i="22"/>
  <c r="H27" i="22"/>
  <c r="H25" i="22"/>
  <c r="H23" i="22"/>
  <c r="H21" i="22"/>
  <c r="H18" i="22"/>
  <c r="J13" i="22"/>
  <c r="J35" i="22"/>
  <c r="J33" i="22"/>
  <c r="J31" i="22"/>
  <c r="J29" i="22"/>
  <c r="J27" i="22"/>
  <c r="J25" i="22"/>
  <c r="J23" i="22"/>
  <c r="J21" i="22"/>
  <c r="J18" i="22"/>
  <c r="I21" i="6"/>
  <c r="J21" i="6" s="1"/>
  <c r="J31" i="6"/>
  <c r="H13" i="6"/>
  <c r="H15" i="6"/>
  <c r="H17" i="6"/>
  <c r="F20" i="6"/>
  <c r="H22" i="6"/>
  <c r="H25" i="6"/>
  <c r="F13" i="6"/>
  <c r="F14" i="6"/>
  <c r="F16" i="6"/>
  <c r="F19" i="6"/>
  <c r="L20" i="26" l="1"/>
  <c r="L21" i="26"/>
  <c r="O20" i="26"/>
  <c r="Q21" i="26"/>
  <c r="Q23" i="26"/>
  <c r="Q17" i="26"/>
  <c r="F17" i="6"/>
  <c r="F15" i="6"/>
  <c r="H19" i="6"/>
  <c r="H16" i="6"/>
  <c r="H14" i="6"/>
  <c r="J32" i="6"/>
  <c r="I23" i="6"/>
  <c r="J23" i="6" s="1"/>
  <c r="J34" i="6"/>
  <c r="H34" i="6"/>
  <c r="F37" i="6"/>
  <c r="F32" i="6"/>
  <c r="F31" i="6"/>
  <c r="I26" i="6"/>
  <c r="J26" i="6" s="1"/>
  <c r="F34" i="6"/>
  <c r="H37" i="6"/>
</calcChain>
</file>

<file path=xl/sharedStrings.xml><?xml version="1.0" encoding="utf-8"?>
<sst xmlns="http://schemas.openxmlformats.org/spreadsheetml/2006/main" count="509" uniqueCount="200">
  <si>
    <t>District</t>
  </si>
  <si>
    <t>Total</t>
  </si>
  <si>
    <t>Male</t>
  </si>
  <si>
    <t>Female</t>
  </si>
  <si>
    <t>#</t>
  </si>
  <si>
    <t>%</t>
  </si>
  <si>
    <t>George Town</t>
  </si>
  <si>
    <t>West Bay</t>
  </si>
  <si>
    <t>Bodden Town</t>
  </si>
  <si>
    <t>East End</t>
  </si>
  <si>
    <t>North Side</t>
  </si>
  <si>
    <t>Sister Islands</t>
  </si>
  <si>
    <t>Caymanian</t>
  </si>
  <si>
    <t>Non-Caymanian</t>
  </si>
  <si>
    <t>0-14</t>
  </si>
  <si>
    <t>15-24</t>
  </si>
  <si>
    <t>25-34</t>
  </si>
  <si>
    <t>35-44</t>
  </si>
  <si>
    <t>45-54</t>
  </si>
  <si>
    <t>55-64</t>
  </si>
  <si>
    <t>65+</t>
  </si>
  <si>
    <t>Cayman Islands</t>
  </si>
  <si>
    <t>Year</t>
  </si>
  <si>
    <t>Resident Population</t>
  </si>
  <si>
    <t>Annual Increase</t>
  </si>
  <si>
    <t xml:space="preserve">Caymanian </t>
  </si>
  <si>
    <t xml:space="preserve">Non-Caymanian </t>
  </si>
  <si>
    <t>*</t>
  </si>
  <si>
    <t>**</t>
  </si>
  <si>
    <t xml:space="preserve">1.01a </t>
  </si>
  <si>
    <t>1.01b</t>
  </si>
  <si>
    <t>Notes:</t>
  </si>
  <si>
    <t xml:space="preserve">* </t>
  </si>
  <si>
    <t xml:space="preserve">End of year estimate includes Grand Cayman (post Hurricane Ivan) and Cayman Brac estimate. The drop </t>
  </si>
  <si>
    <t>The sharp increase in population is related to the return of residents who left after Ivan, and the increase in</t>
  </si>
  <si>
    <t xml:space="preserve">the labour force needed for the reconstruction of the country. </t>
  </si>
  <si>
    <t>1.02c</t>
  </si>
  <si>
    <t xml:space="preserve">1.02a </t>
  </si>
  <si>
    <t xml:space="preserve">1.02b 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</si>
  <si>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 Economics and Statistics Office (ESO)</t>
    </r>
  </si>
  <si>
    <t>Annual % growth</t>
  </si>
  <si>
    <t xml:space="preserve">Percentage growth </t>
  </si>
  <si>
    <t>Note:</t>
  </si>
  <si>
    <t>Annual % growth is calculated using the formula for geometric growth</t>
  </si>
  <si>
    <t>Area</t>
  </si>
  <si>
    <t>Island</t>
  </si>
  <si>
    <t>Sq. miles</t>
  </si>
  <si>
    <t>Population</t>
  </si>
  <si>
    <t>Density</t>
  </si>
  <si>
    <t>Grand Cayman</t>
  </si>
  <si>
    <t>Cayman Brac</t>
  </si>
  <si>
    <t>Little Cayman</t>
  </si>
  <si>
    <t>Age Group</t>
  </si>
  <si>
    <t>&lt;15</t>
  </si>
  <si>
    <t>15-64</t>
  </si>
  <si>
    <t>Dependency ratio</t>
  </si>
  <si>
    <t xml:space="preserve"> </t>
  </si>
  <si>
    <t xml:space="preserve">The dependency ratio is the number of persons under the age of 15 and over the age of 64 divided </t>
  </si>
  <si>
    <t>Country</t>
  </si>
  <si>
    <t xml:space="preserve">Census year </t>
  </si>
  <si>
    <t>The Bahamas</t>
  </si>
  <si>
    <t>Belize</t>
  </si>
  <si>
    <t>Barbados</t>
  </si>
  <si>
    <t>Bermuda</t>
  </si>
  <si>
    <t>Guyana</t>
  </si>
  <si>
    <t>Jamaica</t>
  </si>
  <si>
    <t>Saint Lucia</t>
  </si>
  <si>
    <t>Suriname</t>
  </si>
  <si>
    <t>Trinidad &amp; Tobago</t>
  </si>
  <si>
    <t>Number</t>
  </si>
  <si>
    <t>Percent</t>
  </si>
  <si>
    <t>Not Stated</t>
  </si>
  <si>
    <t>15 - 19</t>
  </si>
  <si>
    <t>-</t>
  </si>
  <si>
    <t>20 - 24</t>
  </si>
  <si>
    <t>25 - 29</t>
  </si>
  <si>
    <t>30 - 34</t>
  </si>
  <si>
    <t>35 - 39</t>
  </si>
  <si>
    <t>40 - 44</t>
  </si>
  <si>
    <t>45 - 49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</si>
  <si>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CARICOM website </t>
    </r>
  </si>
  <si>
    <t>70 - 74</t>
  </si>
  <si>
    <t>75 - 79</t>
  </si>
  <si>
    <t>80 - 84</t>
  </si>
  <si>
    <t>85+</t>
  </si>
  <si>
    <t xml:space="preserve"> 0  -  4</t>
  </si>
  <si>
    <t xml:space="preserve"> 5  -  9</t>
  </si>
  <si>
    <t>10 - 14</t>
  </si>
  <si>
    <t>50 - 54</t>
  </si>
  <si>
    <t>55 - 59</t>
  </si>
  <si>
    <t>60 - 64</t>
  </si>
  <si>
    <t>65 - 69</t>
  </si>
  <si>
    <t>NS</t>
  </si>
  <si>
    <t>Population by Age Group, Census Years 1970 -  2010</t>
  </si>
  <si>
    <t>Population Density, Census Years 1989 -  2010</t>
  </si>
  <si>
    <t>15 - 29</t>
  </si>
  <si>
    <t>0 - 14</t>
  </si>
  <si>
    <t>30 - 49</t>
  </si>
  <si>
    <t>50 - 64</t>
  </si>
  <si>
    <t>2010            Cayman Islands</t>
  </si>
  <si>
    <t>1999            Cayman Islands</t>
  </si>
  <si>
    <t>1989            Cayman Islands</t>
  </si>
  <si>
    <t>Population Growth Rate by District, Census Years 1989 -  2010</t>
  </si>
  <si>
    <t>Non Caymanian</t>
  </si>
  <si>
    <t>Under 1 year</t>
  </si>
  <si>
    <t>Total Population</t>
  </si>
  <si>
    <t>Age group</t>
  </si>
  <si>
    <t>Population by Age, Sex and Status, Census 2010</t>
  </si>
  <si>
    <t>Population Growth in Census Years, 1802 -  2010</t>
  </si>
  <si>
    <t>Annual Growth</t>
  </si>
  <si>
    <t xml:space="preserve">Percent Growth </t>
  </si>
  <si>
    <t xml:space="preserve">Population density is measured as persons per square mile. </t>
  </si>
  <si>
    <t xml:space="preserve">Population Pyramids for the Total, Caymanian and Non-Caymanian Population </t>
  </si>
  <si>
    <t>Population in Census Years, 1802 -  2010</t>
  </si>
  <si>
    <t xml:space="preserve">Cayman Islands </t>
  </si>
  <si>
    <t xml:space="preserve">Grand Cayman </t>
  </si>
  <si>
    <t xml:space="preserve">Sister Islands </t>
  </si>
  <si>
    <t>HH Count</t>
  </si>
  <si>
    <t>STATISTICAL COMPENDIUM 2012</t>
  </si>
  <si>
    <t xml:space="preserve"> 1  -  4</t>
  </si>
  <si>
    <t>'89 - '99</t>
  </si>
  <si>
    <t>'99 - '10</t>
  </si>
  <si>
    <t xml:space="preserve">by the number of persons in the age group 15-64 years, in percent. 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</si>
  <si>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 Economics and Statistics Office</t>
    </r>
  </si>
  <si>
    <t>in population level is related to the temporary relocation of residents abroad in the aftermath of Hurricane Ivan.</t>
  </si>
  <si>
    <t>2010</t>
  </si>
  <si>
    <t>2011</t>
  </si>
  <si>
    <t>Population in Selected Countries, 2010-2011 Census Round</t>
  </si>
  <si>
    <t>Figure 1.02</t>
  </si>
  <si>
    <t>Figure 1.01</t>
  </si>
  <si>
    <t>During 2002 to 2004 a large number of persons was granted Caymanian Status.</t>
  </si>
  <si>
    <t>Total Dependency Ratio, Census Years 1970 - 2010</t>
  </si>
  <si>
    <t>Population by Islands, Age Group and Sex, Census Years 1989 - 2010</t>
  </si>
  <si>
    <t>Average HH Size</t>
  </si>
  <si>
    <t>End of Year Population Estimates by District and Age Group, 2013 cont'd</t>
  </si>
  <si>
    <t>Table 1.05: Selected Indicators from the Life Table for the Cayman Islands, 2010</t>
  </si>
  <si>
    <t>TOTAL POPULATION</t>
  </si>
  <si>
    <t>MALE</t>
  </si>
  <si>
    <t>FEMALE</t>
  </si>
  <si>
    <t xml:space="preserve">Probability </t>
  </si>
  <si>
    <t>of dying</t>
  </si>
  <si>
    <t xml:space="preserve">Number </t>
  </si>
  <si>
    <t>Expectation</t>
  </si>
  <si>
    <t>between</t>
  </si>
  <si>
    <t>surviving to</t>
  </si>
  <si>
    <t>of life</t>
  </si>
  <si>
    <t>ages x and x + n</t>
  </si>
  <si>
    <t>age x</t>
  </si>
  <si>
    <t xml:space="preserve"> at age x</t>
  </si>
  <si>
    <t>x</t>
  </si>
  <si>
    <t>0-1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</si>
  <si>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</si>
  <si>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</si>
  <si>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</si>
  <si>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</si>
  <si>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</si>
  <si>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</si>
  <si>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</si>
  <si>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</si>
  <si>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</si>
  <si>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</si>
  <si>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</si>
  <si>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</si>
  <si>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</si>
  <si>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</si>
  <si>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</si>
  <si>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</si>
  <si>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</si>
  <si>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</si>
  <si>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</si>
  <si>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</si>
  <si>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</si>
  <si>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 xml:space="preserve"> The figures show the number of survivals at each age group when the mortality rates of the Cayman Islands are applied to a cohort of 100,000 livebirths.</t>
  </si>
  <si>
    <r>
      <t>q</t>
    </r>
    <r>
      <rPr>
        <b/>
        <vertAlign val="subscript"/>
        <sz val="11"/>
        <color theme="1"/>
        <rFont val="Arial"/>
        <family val="2"/>
      </rPr>
      <t>x</t>
    </r>
  </si>
  <si>
    <r>
      <t>l</t>
    </r>
    <r>
      <rPr>
        <b/>
        <vertAlign val="subscript"/>
        <sz val="11"/>
        <color theme="1"/>
        <rFont val="Arial"/>
        <family val="2"/>
      </rPr>
      <t>x</t>
    </r>
  </si>
  <si>
    <r>
      <t>e</t>
    </r>
    <r>
      <rPr>
        <b/>
        <vertAlign val="superscript"/>
        <sz val="11"/>
        <color theme="1"/>
        <rFont val="Arial"/>
        <family val="2"/>
      </rPr>
      <t>0</t>
    </r>
    <r>
      <rPr>
        <b/>
        <vertAlign val="subscript"/>
        <sz val="11"/>
        <color theme="1"/>
        <rFont val="Arial"/>
        <family val="2"/>
      </rPr>
      <t>x</t>
    </r>
  </si>
  <si>
    <r>
      <rPr>
        <b/>
        <vertAlign val="subscript"/>
        <sz val="10"/>
        <color theme="1"/>
        <rFont val="Arial"/>
        <family val="2"/>
      </rPr>
      <t>n</t>
    </r>
    <r>
      <rPr>
        <b/>
        <sz val="10"/>
        <color theme="1"/>
        <rFont val="Arial"/>
        <family val="2"/>
      </rPr>
      <t>q</t>
    </r>
    <r>
      <rPr>
        <b/>
        <vertAlign val="subscript"/>
        <sz val="10"/>
        <color theme="1"/>
        <rFont val="Arial"/>
        <family val="2"/>
      </rPr>
      <t>x</t>
    </r>
  </si>
  <si>
    <r>
      <t>l</t>
    </r>
    <r>
      <rPr>
        <b/>
        <vertAlign val="subscript"/>
        <sz val="10"/>
        <color theme="1"/>
        <rFont val="Arial"/>
        <family val="2"/>
      </rPr>
      <t>x</t>
    </r>
  </si>
  <si>
    <r>
      <t>e</t>
    </r>
    <r>
      <rPr>
        <b/>
        <vertAlign val="subscript"/>
        <sz val="10"/>
        <color theme="1"/>
        <rFont val="Arial"/>
        <family val="2"/>
      </rPr>
      <t>x</t>
    </r>
  </si>
  <si>
    <r>
      <rPr>
        <b/>
        <vertAlign val="subscript"/>
        <sz val="11"/>
        <color theme="1"/>
        <rFont val="Arial"/>
        <family val="2"/>
      </rPr>
      <t>n</t>
    </r>
    <r>
      <rPr>
        <b/>
        <sz val="11"/>
        <color theme="1"/>
        <rFont val="Arial"/>
        <family val="2"/>
      </rPr>
      <t>q</t>
    </r>
    <r>
      <rPr>
        <b/>
        <vertAlign val="subscript"/>
        <sz val="11"/>
        <color theme="1"/>
        <rFont val="Arial"/>
        <family val="2"/>
      </rPr>
      <t>x</t>
    </r>
  </si>
  <si>
    <r>
      <t>e</t>
    </r>
    <r>
      <rPr>
        <b/>
        <vertAlign val="subscript"/>
        <sz val="11"/>
        <color theme="1"/>
        <rFont val="Arial"/>
        <family val="2"/>
      </rPr>
      <t>x</t>
    </r>
  </si>
  <si>
    <t>STATISTICAL COMPENDIUM 2014</t>
  </si>
  <si>
    <t>End of Year Population Estimates by District and Sex, 2014</t>
  </si>
  <si>
    <t>End of Year Population Estimates by District and Status, 2014</t>
  </si>
  <si>
    <t>End of Year Population Estimates by Age Group and Sex, 2014</t>
  </si>
  <si>
    <t>End of Year Population Estimates by Age Group and Status, 2014</t>
  </si>
  <si>
    <t>End of Year Population Estimates by Status, 1990 -  2014</t>
  </si>
  <si>
    <t>End of Year Population Estimates by Sex, 2005 -  2014</t>
  </si>
  <si>
    <t>Average Household Size by District, 2010 - 2014</t>
  </si>
  <si>
    <t>Count</t>
  </si>
  <si>
    <t xml:space="preserve"> George Town</t>
  </si>
  <si>
    <t xml:space="preserve"> West Bay</t>
  </si>
  <si>
    <t xml:space="preserve"> Bodden Town</t>
  </si>
  <si>
    <t xml:space="preserve"> North Side</t>
  </si>
  <si>
    <t xml:space="preserve"> East End</t>
  </si>
  <si>
    <t xml:space="preserve"> Cayman Brac</t>
  </si>
  <si>
    <t xml:space="preserve"> Little Cayman</t>
  </si>
  <si>
    <t>R</t>
  </si>
  <si>
    <r>
      <t>2013</t>
    </r>
    <r>
      <rPr>
        <b/>
        <vertAlign val="superscript"/>
        <sz val="10"/>
        <color theme="1"/>
        <rFont val="Arial"/>
        <family val="2"/>
      </rPr>
      <t>R</t>
    </r>
  </si>
  <si>
    <t>Number of Households by District, 2010 - 2014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</si>
</sst>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#,###.0"/>
    <numFmt numFmtId="168" formatCode="#,##0.0"/>
    <numFmt numFmtId="169" formatCode="#,##0.0_);\(#,##0.0\)"/>
    <numFmt numFmtId="171" formatCode="\-\ #\ \-"/>
    <numFmt numFmtId="172" formatCode="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1"/>
      <name val="Book Antiqua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27">
    <xf numFmtId="0" fontId="0" fillId="0" borderId="0" xfId="0"/>
    <xf numFmtId="0" fontId="3" fillId="2" borderId="0" xfId="0" applyFont="1" applyFill="1"/>
    <xf numFmtId="0" fontId="0" fillId="3" borderId="0" xfId="0" applyFill="1"/>
    <xf numFmtId="0" fontId="0" fillId="2" borderId="0" xfId="0" applyFill="1"/>
    <xf numFmtId="0" fontId="8" fillId="2" borderId="0" xfId="0" applyFont="1" applyFill="1" applyAlignment="1">
      <alignment horizontal="right"/>
    </xf>
    <xf numFmtId="0" fontId="5" fillId="2" borderId="0" xfId="0" applyFont="1" applyFill="1"/>
    <xf numFmtId="0" fontId="0" fillId="3" borderId="0" xfId="0" applyFill="1" applyAlignment="1">
      <alignment horizontal="centerContinuous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/>
    <xf numFmtId="167" fontId="5" fillId="2" borderId="0" xfId="0" applyNumberFormat="1" applyFont="1" applyFill="1"/>
    <xf numFmtId="0" fontId="5" fillId="2" borderId="3" xfId="0" applyFont="1" applyFill="1" applyBorder="1"/>
    <xf numFmtId="3" fontId="5" fillId="2" borderId="3" xfId="0" applyNumberFormat="1" applyFont="1" applyFill="1" applyBorder="1"/>
    <xf numFmtId="167" fontId="5" fillId="2" borderId="3" xfId="0" applyNumberFormat="1" applyFont="1" applyFill="1" applyBorder="1"/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/>
    <xf numFmtId="3" fontId="5" fillId="2" borderId="0" xfId="0" applyNumberFormat="1" applyFont="1" applyFill="1" applyBorder="1"/>
    <xf numFmtId="167" fontId="5" fillId="2" borderId="0" xfId="0" applyNumberFormat="1" applyFont="1" applyFill="1" applyBorder="1"/>
    <xf numFmtId="0" fontId="3" fillId="2" borderId="0" xfId="0" applyFont="1" applyFill="1" applyAlignment="1"/>
    <xf numFmtId="0" fontId="5" fillId="2" borderId="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/>
    <xf numFmtId="0" fontId="8" fillId="0" borderId="0" xfId="0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2" fillId="0" borderId="0" xfId="0" applyFont="1" applyFill="1" applyBorder="1"/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164" fontId="3" fillId="0" borderId="0" xfId="0" applyNumberFormat="1" applyFont="1" applyFill="1" applyBorder="1"/>
    <xf numFmtId="164" fontId="5" fillId="0" borderId="0" xfId="1" applyNumberFormat="1" applyFont="1" applyFill="1" applyBorder="1"/>
    <xf numFmtId="165" fontId="5" fillId="0" borderId="0" xfId="0" applyNumberFormat="1" applyFont="1" applyFill="1" applyBorder="1"/>
    <xf numFmtId="165" fontId="3" fillId="0" borderId="0" xfId="1" applyNumberFormat="1" applyFont="1" applyFill="1" applyBorder="1"/>
    <xf numFmtId="0" fontId="3" fillId="0" borderId="3" xfId="0" applyFont="1" applyFill="1" applyBorder="1" applyAlignment="1">
      <alignment wrapText="1"/>
    </xf>
    <xf numFmtId="164" fontId="3" fillId="0" borderId="3" xfId="1" applyNumberFormat="1" applyFont="1" applyFill="1" applyBorder="1"/>
    <xf numFmtId="165" fontId="3" fillId="0" borderId="3" xfId="1" applyNumberFormat="1" applyFont="1" applyFill="1" applyBorder="1"/>
    <xf numFmtId="0" fontId="5" fillId="0" borderId="1" xfId="0" applyFont="1" applyFill="1" applyBorder="1"/>
    <xf numFmtId="165" fontId="5" fillId="0" borderId="3" xfId="0" applyNumberFormat="1" applyFont="1" applyFill="1" applyBorder="1"/>
    <xf numFmtId="0" fontId="3" fillId="0" borderId="0" xfId="0" applyFont="1" applyFill="1" applyBorder="1" applyAlignment="1">
      <alignment wrapText="1"/>
    </xf>
    <xf numFmtId="166" fontId="5" fillId="0" borderId="0" xfId="0" applyNumberFormat="1" applyFont="1" applyFill="1" applyBorder="1"/>
    <xf numFmtId="0" fontId="3" fillId="0" borderId="0" xfId="0" applyFont="1" applyFill="1" applyAlignment="1"/>
    <xf numFmtId="0" fontId="0" fillId="0" borderId="0" xfId="0" applyFill="1" applyAlignment="1">
      <alignment horizontal="centerContinuous"/>
    </xf>
    <xf numFmtId="0" fontId="2" fillId="0" borderId="2" xfId="0" applyFont="1" applyFill="1" applyBorder="1"/>
    <xf numFmtId="165" fontId="3" fillId="0" borderId="0" xfId="0" applyNumberFormat="1" applyFont="1" applyFill="1" applyBorder="1"/>
    <xf numFmtId="165" fontId="5" fillId="0" borderId="0" xfId="1" applyNumberFormat="1" applyFont="1" applyFill="1" applyBorder="1"/>
    <xf numFmtId="164" fontId="5" fillId="0" borderId="3" xfId="1" applyNumberFormat="1" applyFont="1" applyFill="1" applyBorder="1"/>
    <xf numFmtId="165" fontId="5" fillId="0" borderId="3" xfId="1" applyNumberFormat="1" applyFont="1" applyFill="1" applyBorder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Fill="1" applyBorder="1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164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/>
    <xf numFmtId="3" fontId="5" fillId="0" borderId="0" xfId="0" applyNumberFormat="1" applyFont="1" applyFill="1" applyBorder="1"/>
    <xf numFmtId="168" fontId="5" fillId="0" borderId="0" xfId="0" applyNumberFormat="1" applyFont="1" applyFill="1" applyBorder="1" applyAlignment="1">
      <alignment horizontal="right"/>
    </xf>
    <xf numFmtId="168" fontId="5" fillId="0" borderId="0" xfId="0" applyNumberFormat="1" applyFont="1" applyFill="1" applyBorder="1"/>
    <xf numFmtId="164" fontId="5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169" fontId="5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1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horizontal="right"/>
    </xf>
    <xf numFmtId="164" fontId="3" fillId="0" borderId="1" xfId="1" applyNumberFormat="1" applyFont="1" applyFill="1" applyBorder="1"/>
    <xf numFmtId="165" fontId="3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164" fontId="5" fillId="0" borderId="1" xfId="0" applyNumberFormat="1" applyFont="1" applyFill="1" applyBorder="1"/>
    <xf numFmtId="164" fontId="3" fillId="0" borderId="1" xfId="1" applyNumberFormat="1" applyFont="1" applyFill="1" applyBorder="1" applyAlignment="1"/>
    <xf numFmtId="0" fontId="2" fillId="0" borderId="0" xfId="0" applyFont="1" applyFill="1"/>
    <xf numFmtId="3" fontId="3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right"/>
    </xf>
    <xf numFmtId="164" fontId="18" fillId="0" borderId="0" xfId="1" applyNumberFormat="1" applyFont="1" applyFill="1" applyBorder="1"/>
    <xf numFmtId="165" fontId="18" fillId="0" borderId="0" xfId="1" applyNumberFormat="1" applyFont="1" applyFill="1" applyBorder="1"/>
    <xf numFmtId="165" fontId="18" fillId="0" borderId="0" xfId="1" applyNumberFormat="1" applyFont="1" applyFill="1" applyBorder="1" applyAlignment="1">
      <alignment horizontal="center"/>
    </xf>
    <xf numFmtId="165" fontId="18" fillId="0" borderId="0" xfId="1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5" fillId="0" borderId="3" xfId="0" applyFont="1" applyFill="1" applyBorder="1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3" fontId="5" fillId="0" borderId="3" xfId="0" applyNumberFormat="1" applyFont="1" applyFill="1" applyBorder="1"/>
    <xf numFmtId="169" fontId="5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/>
    <xf numFmtId="168" fontId="5" fillId="0" borderId="3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/>
    <xf numFmtId="0" fontId="6" fillId="0" borderId="1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5" fillId="0" borderId="6" xfId="0" applyFont="1" applyFill="1" applyBorder="1"/>
    <xf numFmtId="0" fontId="5" fillId="0" borderId="12" xfId="0" applyFont="1" applyFill="1" applyBorder="1"/>
    <xf numFmtId="0" fontId="6" fillId="0" borderId="7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172" fontId="14" fillId="0" borderId="1" xfId="0" applyNumberFormat="1" applyFont="1" applyFill="1" applyBorder="1"/>
    <xf numFmtId="164" fontId="14" fillId="0" borderId="1" xfId="1" applyNumberFormat="1" applyFont="1" applyFill="1" applyBorder="1"/>
    <xf numFmtId="0" fontId="14" fillId="0" borderId="0" xfId="0" applyFont="1" applyFill="1" applyBorder="1"/>
    <xf numFmtId="172" fontId="14" fillId="0" borderId="0" xfId="0" applyNumberFormat="1" applyFont="1" applyFill="1" applyBorder="1"/>
    <xf numFmtId="164" fontId="14" fillId="0" borderId="0" xfId="1" applyNumberFormat="1" applyFont="1" applyFill="1" applyBorder="1"/>
    <xf numFmtId="166" fontId="10" fillId="0" borderId="0" xfId="0" applyNumberFormat="1" applyFont="1" applyFill="1" applyBorder="1"/>
    <xf numFmtId="0" fontId="14" fillId="0" borderId="3" xfId="0" applyFont="1" applyFill="1" applyBorder="1"/>
    <xf numFmtId="172" fontId="14" fillId="0" borderId="3" xfId="0" applyNumberFormat="1" applyFont="1" applyFill="1" applyBorder="1"/>
    <xf numFmtId="164" fontId="14" fillId="0" borderId="3" xfId="1" applyNumberFormat="1" applyFont="1" applyFill="1" applyBorder="1"/>
    <xf numFmtId="166" fontId="14" fillId="0" borderId="3" xfId="0" applyNumberFormat="1" applyFont="1" applyFill="1" applyBorder="1"/>
    <xf numFmtId="166" fontId="14" fillId="0" borderId="0" xfId="0" applyNumberFormat="1" applyFont="1" applyFill="1" applyBorder="1"/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/>
    </xf>
    <xf numFmtId="164" fontId="5" fillId="0" borderId="0" xfId="1" applyNumberFormat="1" applyFont="1" applyFill="1"/>
    <xf numFmtId="4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0" fontId="5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2" fontId="5" fillId="0" borderId="0" xfId="0" applyNumberFormat="1" applyFont="1" applyFill="1"/>
    <xf numFmtId="164" fontId="5" fillId="0" borderId="0" xfId="3" applyNumberFormat="1" applyFont="1" applyFill="1" applyBorder="1"/>
    <xf numFmtId="165" fontId="5" fillId="0" borderId="0" xfId="3" applyNumberFormat="1" applyFont="1" applyFill="1" applyBorder="1"/>
    <xf numFmtId="165" fontId="5" fillId="0" borderId="0" xfId="1" applyNumberFormat="1" applyFont="1" applyFill="1"/>
    <xf numFmtId="0" fontId="2" fillId="0" borderId="0" xfId="0" applyFont="1" applyFill="1" applyBorder="1" applyAlignment="1" applyProtection="1">
      <alignment horizontal="center"/>
      <protection locked="0"/>
    </xf>
    <xf numFmtId="164" fontId="5" fillId="0" borderId="0" xfId="3" applyNumberFormat="1" applyFont="1" applyFill="1" applyBorder="1" applyProtection="1">
      <protection locked="0"/>
    </xf>
    <xf numFmtId="164" fontId="3" fillId="0" borderId="0" xfId="3" applyNumberFormat="1" applyFont="1" applyFill="1" applyBorder="1"/>
    <xf numFmtId="165" fontId="3" fillId="0" borderId="0" xfId="3" applyNumberFormat="1" applyFont="1" applyFill="1" applyBorder="1"/>
    <xf numFmtId="0" fontId="2" fillId="0" borderId="3" xfId="0" applyFont="1" applyFill="1" applyBorder="1" applyAlignment="1">
      <alignment horizontal="center"/>
    </xf>
    <xf numFmtId="164" fontId="3" fillId="0" borderId="3" xfId="3" applyNumberFormat="1" applyFont="1" applyFill="1" applyBorder="1"/>
    <xf numFmtId="166" fontId="5" fillId="0" borderId="3" xfId="0" applyNumberFormat="1" applyFont="1" applyFill="1" applyBorder="1"/>
    <xf numFmtId="165" fontId="3" fillId="0" borderId="3" xfId="3" applyNumberFormat="1" applyFont="1" applyFill="1" applyBorder="1"/>
    <xf numFmtId="0" fontId="5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0" fillId="0" borderId="1" xfId="0" applyFill="1" applyBorder="1"/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3" xfId="0" applyFont="1" applyFill="1" applyBorder="1"/>
    <xf numFmtId="164" fontId="5" fillId="0" borderId="3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 wrapText="1"/>
    </xf>
    <xf numFmtId="0" fontId="5" fillId="0" borderId="3" xfId="0" applyFont="1" applyFill="1" applyBorder="1" applyAlignment="1"/>
    <xf numFmtId="0" fontId="2" fillId="0" borderId="1" xfId="0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top"/>
    </xf>
    <xf numFmtId="0" fontId="2" fillId="0" borderId="3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right"/>
    </xf>
    <xf numFmtId="43" fontId="5" fillId="0" borderId="3" xfId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165" fontId="2" fillId="0" borderId="0" xfId="1" applyNumberFormat="1" applyFont="1" applyFill="1"/>
    <xf numFmtId="0" fontId="5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43" fontId="2" fillId="0" borderId="9" xfId="1" quotePrefix="1" applyFont="1" applyFill="1" applyBorder="1" applyAlignment="1">
      <alignment horizontal="left" vertical="center" wrapText="1" indent="1"/>
    </xf>
    <xf numFmtId="43" fontId="2" fillId="0" borderId="3" xfId="1" quotePrefix="1" applyFont="1" applyFill="1" applyBorder="1" applyAlignment="1">
      <alignment horizontal="left" vertical="center" wrapText="1" indent="1"/>
    </xf>
    <xf numFmtId="0" fontId="5" fillId="0" borderId="7" xfId="0" applyFont="1" applyFill="1" applyBorder="1"/>
    <xf numFmtId="0" fontId="5" fillId="0" borderId="4" xfId="0" applyFont="1" applyFill="1" applyBorder="1"/>
    <xf numFmtId="165" fontId="5" fillId="0" borderId="7" xfId="1" applyNumberFormat="1" applyFont="1" applyFill="1" applyBorder="1"/>
    <xf numFmtId="165" fontId="5" fillId="0" borderId="4" xfId="1" applyNumberFormat="1" applyFont="1" applyFill="1" applyBorder="1"/>
    <xf numFmtId="0" fontId="5" fillId="0" borderId="9" xfId="0" applyFont="1" applyFill="1" applyBorder="1"/>
    <xf numFmtId="0" fontId="5" fillId="0" borderId="5" xfId="0" applyFont="1" applyFill="1" applyBorder="1"/>
    <xf numFmtId="0" fontId="5" fillId="0" borderId="0" xfId="0" applyFont="1" applyFill="1" applyBorder="1" applyAlignment="1">
      <alignment horizontal="centerContinuous"/>
    </xf>
    <xf numFmtId="2" fontId="2" fillId="0" borderId="0" xfId="0" applyNumberFormat="1" applyFont="1" applyFill="1" applyAlignment="1">
      <alignment horizontal="left"/>
    </xf>
    <xf numFmtId="2" fontId="2" fillId="0" borderId="0" xfId="0" quotePrefix="1" applyNumberFormat="1" applyFont="1" applyFill="1" applyAlignment="1">
      <alignment horizontal="left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Continuous"/>
    </xf>
    <xf numFmtId="0" fontId="5" fillId="0" borderId="8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Continuous"/>
    </xf>
    <xf numFmtId="0" fontId="2" fillId="0" borderId="9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7" xfId="1" applyNumberFormat="1" applyFont="1" applyFill="1" applyBorder="1"/>
    <xf numFmtId="164" fontId="5" fillId="0" borderId="4" xfId="0" applyNumberFormat="1" applyFont="1" applyFill="1" applyBorder="1"/>
    <xf numFmtId="1" fontId="5" fillId="0" borderId="11" xfId="0" applyNumberFormat="1" applyFont="1" applyFill="1" applyBorder="1"/>
    <xf numFmtId="164" fontId="3" fillId="0" borderId="4" xfId="1" applyNumberFormat="1" applyFont="1" applyFill="1" applyBorder="1" applyAlignment="1">
      <alignment horizontal="right"/>
    </xf>
    <xf numFmtId="0" fontId="5" fillId="0" borderId="11" xfId="0" applyFont="1" applyFill="1" applyBorder="1"/>
    <xf numFmtId="164" fontId="5" fillId="0" borderId="4" xfId="1" applyNumberFormat="1" applyFont="1" applyFill="1" applyBorder="1"/>
    <xf numFmtId="164" fontId="3" fillId="0" borderId="4" xfId="1" applyNumberFormat="1" applyFont="1" applyFill="1" applyBorder="1"/>
    <xf numFmtId="164" fontId="3" fillId="0" borderId="11" xfId="1" applyNumberFormat="1" applyFont="1" applyFill="1" applyBorder="1"/>
    <xf numFmtId="164" fontId="3" fillId="0" borderId="9" xfId="1" applyNumberFormat="1" applyFont="1" applyFill="1" applyBorder="1"/>
    <xf numFmtId="164" fontId="3" fillId="0" borderId="5" xfId="1" applyNumberFormat="1" applyFont="1" applyFill="1" applyBorder="1"/>
    <xf numFmtId="164" fontId="3" fillId="0" borderId="10" xfId="1" applyNumberFormat="1" applyFont="1" applyFill="1" applyBorder="1"/>
    <xf numFmtId="1" fontId="5" fillId="0" borderId="10" xfId="0" applyNumberFormat="1" applyFont="1" applyFill="1" applyBorder="1"/>
    <xf numFmtId="1" fontId="5" fillId="0" borderId="5" xfId="0" applyNumberFormat="1" applyFont="1" applyFill="1" applyBorder="1"/>
    <xf numFmtId="1" fontId="2" fillId="0" borderId="3" xfId="0" applyNumberFormat="1" applyFont="1" applyFill="1" applyBorder="1" applyAlignment="1">
      <alignment horizontal="center"/>
    </xf>
    <xf numFmtId="164" fontId="3" fillId="0" borderId="0" xfId="1" applyNumberFormat="1" applyFont="1" applyFill="1"/>
    <xf numFmtId="166" fontId="5" fillId="0" borderId="0" xfId="0" applyNumberFormat="1" applyFont="1" applyFill="1"/>
    <xf numFmtId="166" fontId="5" fillId="0" borderId="3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64" fontId="3" fillId="0" borderId="3" xfId="1" quotePrefix="1" applyNumberFormat="1" applyFont="1" applyFill="1" applyBorder="1"/>
    <xf numFmtId="165" fontId="3" fillId="0" borderId="0" xfId="1" applyNumberFormat="1" applyFont="1" applyFill="1"/>
    <xf numFmtId="0" fontId="5" fillId="0" borderId="2" xfId="0" applyFont="1" applyFill="1" applyBorder="1"/>
    <xf numFmtId="3" fontId="2" fillId="0" borderId="3" xfId="0" applyNumberFormat="1" applyFont="1" applyFill="1" applyBorder="1" applyAlignment="1"/>
    <xf numFmtId="164" fontId="2" fillId="0" borderId="3" xfId="1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/>
    <xf numFmtId="49" fontId="3" fillId="0" borderId="0" xfId="1" applyNumberFormat="1" applyFont="1" applyFill="1" applyAlignment="1"/>
    <xf numFmtId="1" fontId="5" fillId="0" borderId="0" xfId="0" applyNumberFormat="1" applyFont="1" applyFill="1"/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/>
    <xf numFmtId="0" fontId="3" fillId="0" borderId="3" xfId="0" applyFont="1" applyFill="1" applyBorder="1"/>
    <xf numFmtId="49" fontId="5" fillId="0" borderId="3" xfId="0" applyNumberFormat="1" applyFont="1" applyFill="1" applyBorder="1" applyAlignment="1"/>
    <xf numFmtId="1" fontId="5" fillId="0" borderId="3" xfId="0" applyNumberFormat="1" applyFont="1" applyFill="1" applyBorder="1"/>
    <xf numFmtId="0" fontId="6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37" fontId="6" fillId="0" borderId="0" xfId="3" applyNumberFormat="1" applyFont="1" applyFill="1" applyAlignment="1">
      <alignment horizontal="right"/>
    </xf>
    <xf numFmtId="169" fontId="6" fillId="0" borderId="0" xfId="3" applyNumberFormat="1" applyFont="1" applyFill="1" applyAlignment="1">
      <alignment horizontal="right"/>
    </xf>
    <xf numFmtId="37" fontId="3" fillId="0" borderId="0" xfId="3" applyNumberFormat="1" applyFont="1" applyFill="1" applyAlignment="1">
      <alignment horizontal="right"/>
    </xf>
    <xf numFmtId="169" fontId="3" fillId="0" borderId="0" xfId="3" applyNumberFormat="1" applyFont="1" applyFill="1" applyAlignment="1">
      <alignment horizontal="right"/>
    </xf>
    <xf numFmtId="169" fontId="5" fillId="0" borderId="0" xfId="3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9" fontId="5" fillId="0" borderId="0" xfId="3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37" fontId="3" fillId="0" borderId="3" xfId="3" applyNumberFormat="1" applyFont="1" applyFill="1" applyBorder="1" applyAlignment="1">
      <alignment horizontal="right"/>
    </xf>
    <xf numFmtId="169" fontId="5" fillId="0" borderId="3" xfId="3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Continuous"/>
    </xf>
    <xf numFmtId="171" fontId="3" fillId="0" borderId="0" xfId="0" applyNumberFormat="1" applyFont="1" applyFill="1" applyAlignment="1">
      <alignment horizontal="centerContinuous"/>
    </xf>
    <xf numFmtId="171" fontId="3" fillId="0" borderId="0" xfId="0" applyNumberFormat="1" applyFont="1" applyFill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7" fillId="0" borderId="0" xfId="0" applyFont="1" applyFill="1"/>
    <xf numFmtId="169" fontId="19" fillId="0" borderId="0" xfId="3" applyNumberFormat="1" applyFont="1" applyFill="1" applyAlignment="1">
      <alignment horizontal="right"/>
    </xf>
    <xf numFmtId="169" fontId="18" fillId="0" borderId="0" xfId="3" applyNumberFormat="1" applyFont="1" applyFill="1" applyAlignment="1">
      <alignment horizontal="right"/>
    </xf>
    <xf numFmtId="169" fontId="18" fillId="0" borderId="0" xfId="3" applyNumberFormat="1" applyFont="1" applyFill="1" applyBorder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37" fontId="18" fillId="0" borderId="0" xfId="3" applyNumberFormat="1" applyFont="1" applyFill="1" applyAlignment="1">
      <alignment horizontal="right"/>
    </xf>
    <xf numFmtId="164" fontId="18" fillId="0" borderId="0" xfId="0" applyNumberFormat="1" applyFont="1" applyFill="1"/>
    <xf numFmtId="0" fontId="6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164" fontId="6" fillId="0" borderId="0" xfId="1" applyNumberFormat="1" applyFont="1" applyFill="1" applyAlignment="1">
      <alignment horizontal="right"/>
    </xf>
    <xf numFmtId="37" fontId="6" fillId="0" borderId="0" xfId="1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right"/>
    </xf>
    <xf numFmtId="164" fontId="3" fillId="0" borderId="0" xfId="3" applyNumberFormat="1" applyFont="1" applyFill="1" applyAlignment="1">
      <alignment horizontal="right"/>
    </xf>
    <xf numFmtId="37" fontId="3" fillId="0" borderId="0" xfId="1" applyNumberFormat="1" applyFont="1" applyFill="1" applyAlignment="1">
      <alignment horizontal="right"/>
    </xf>
    <xf numFmtId="164" fontId="3" fillId="0" borderId="3" xfId="1" applyNumberFormat="1" applyFont="1" applyFill="1" applyBorder="1" applyAlignment="1">
      <alignment horizontal="right"/>
    </xf>
    <xf numFmtId="37" fontId="3" fillId="0" borderId="3" xfId="1" applyNumberFormat="1" applyFont="1" applyFill="1" applyBorder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Chart 1.01 Households by District, 2014</a:t>
            </a:r>
          </a:p>
        </c:rich>
      </c:tx>
      <c:layout>
        <c:manualLayout>
          <c:xMode val="edge"/>
          <c:yMode val="edge"/>
          <c:x val="0.35436656781538695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95878924225385"/>
          <c:y val="0.2350794764515822"/>
          <c:w val="0.75205644748951872"/>
          <c:h val="0.6288509480869347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1.1174103237095372E-2"/>
                  <c:y val="-0.203028215223097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George Town
54.3%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7045931758530208E-2"/>
                  <c:y val="-5.13651939340916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West Bay
19.7%</a:t>
                    </a:r>
                  </a:p>
                </c:rich>
              </c:tx>
              <c:showLegendKey val="0"/>
              <c:showVal val="0"/>
              <c:showCatName val="1"/>
              <c:showSerName val="1"/>
              <c:showPercent val="1"/>
              <c:showBubbleSize val="0"/>
            </c:dLbl>
            <c:dLbl>
              <c:idx val="2"/>
              <c:layout>
                <c:manualLayout>
                  <c:x val="-3.9409230096237972E-2"/>
                  <c:y val="3.28612569262175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Bodden Town
17.6%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3052930883639602E-2"/>
                  <c:y val="-2.85301837270341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North Side
2.2%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6275147424753688E-2"/>
                  <c:y val="-1.43672634980033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East End
2.4%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656697003783619"/>
                  <c:y val="-2.08675998833479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Sister Islands 
3.8%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'1.14'!$AZ$31:$AZ$36</c:f>
              <c:strCache>
                <c:ptCount val="6"/>
                <c:pt idx="0">
                  <c:v>George Town</c:v>
                </c:pt>
                <c:pt idx="1">
                  <c:v>West Bay</c:v>
                </c:pt>
                <c:pt idx="2">
                  <c:v>Bodden Town</c:v>
                </c:pt>
                <c:pt idx="3">
                  <c:v>North Side</c:v>
                </c:pt>
                <c:pt idx="4">
                  <c:v>East End</c:v>
                </c:pt>
                <c:pt idx="5">
                  <c:v>Sister Islands </c:v>
                </c:pt>
              </c:strCache>
            </c:strRef>
          </c:cat>
          <c:val>
            <c:numRef>
              <c:f>'1.14'!$BA$31:$BA$36</c:f>
              <c:numCache>
                <c:formatCode>General</c:formatCode>
                <c:ptCount val="6"/>
                <c:pt idx="0">
                  <c:v>11228.555094363077</c:v>
                </c:pt>
                <c:pt idx="1">
                  <c:v>4216.2623546257837</c:v>
                </c:pt>
                <c:pt idx="2">
                  <c:v>3847.0169209431351</c:v>
                </c:pt>
                <c:pt idx="3">
                  <c:v>556.20000000000095</c:v>
                </c:pt>
                <c:pt idx="4">
                  <c:v>485.00000000000028</c:v>
                </c:pt>
                <c:pt idx="5">
                  <c:v>855.78947368421234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257175</xdr:colOff>
          <xdr:row>2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257175</xdr:colOff>
          <xdr:row>2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333375</xdr:colOff>
          <xdr:row>2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57150</xdr:rowOff>
        </xdr:from>
        <xdr:to>
          <xdr:col>2</xdr:col>
          <xdr:colOff>89338</xdr:colOff>
          <xdr:row>3</xdr:row>
          <xdr:rowOff>19050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47625</xdr:rowOff>
        </xdr:from>
        <xdr:to>
          <xdr:col>2</xdr:col>
          <xdr:colOff>132556</xdr:colOff>
          <xdr:row>3</xdr:row>
          <xdr:rowOff>38100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95250</xdr:rowOff>
        </xdr:from>
        <xdr:to>
          <xdr:col>1</xdr:col>
          <xdr:colOff>409575</xdr:colOff>
          <xdr:row>3</xdr:row>
          <xdr:rowOff>28575</xdr:rowOff>
        </xdr:to>
        <xdr:sp macro="" textlink="">
          <xdr:nvSpPr>
            <xdr:cNvPr id="73729" name="Object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38100</xdr:rowOff>
        </xdr:from>
        <xdr:to>
          <xdr:col>1</xdr:col>
          <xdr:colOff>382954</xdr:colOff>
          <xdr:row>3</xdr:row>
          <xdr:rowOff>0</xdr:rowOff>
        </xdr:to>
        <xdr:sp macro="" textlink="">
          <xdr:nvSpPr>
            <xdr:cNvPr id="54274" name="Object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235348</xdr:colOff>
      <xdr:row>8</xdr:row>
      <xdr:rowOff>38100</xdr:rowOff>
    </xdr:from>
    <xdr:to>
      <xdr:col>9</xdr:col>
      <xdr:colOff>104775</xdr:colOff>
      <xdr:row>51</xdr:row>
      <xdr:rowOff>110551</xdr:rowOff>
    </xdr:to>
    <xdr:pic>
      <xdr:nvPicPr>
        <xdr:cNvPr id="56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948" y="1400175"/>
          <a:ext cx="5651102" cy="7092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57149</xdr:colOff>
          <xdr:row>0</xdr:row>
          <xdr:rowOff>38099</xdr:rowOff>
        </xdr:from>
        <xdr:to>
          <xdr:col>1</xdr:col>
          <xdr:colOff>714374</xdr:colOff>
          <xdr:row>3</xdr:row>
          <xdr:rowOff>9524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30</xdr:row>
      <xdr:rowOff>47625</xdr:rowOff>
    </xdr:from>
    <xdr:to>
      <xdr:col>6</xdr:col>
      <xdr:colOff>604402</xdr:colOff>
      <xdr:row>49</xdr:row>
      <xdr:rowOff>104775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5048250"/>
          <a:ext cx="4185802" cy="3190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1</xdr:col>
          <xdr:colOff>238125</xdr:colOff>
          <xdr:row>3</xdr:row>
          <xdr:rowOff>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47624</xdr:rowOff>
        </xdr:from>
        <xdr:to>
          <xdr:col>1</xdr:col>
          <xdr:colOff>749300</xdr:colOff>
          <xdr:row>3</xdr:row>
          <xdr:rowOff>19049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38100</xdr:rowOff>
        </xdr:from>
        <xdr:to>
          <xdr:col>1</xdr:col>
          <xdr:colOff>519793</xdr:colOff>
          <xdr:row>4</xdr:row>
          <xdr:rowOff>57150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38100</xdr:rowOff>
        </xdr:from>
        <xdr:to>
          <xdr:col>1</xdr:col>
          <xdr:colOff>354330</xdr:colOff>
          <xdr:row>4</xdr:row>
          <xdr:rowOff>85725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38099</xdr:colOff>
          <xdr:row>0</xdr:row>
          <xdr:rowOff>57150</xdr:rowOff>
        </xdr:from>
        <xdr:to>
          <xdr:col>1</xdr:col>
          <xdr:colOff>599609</xdr:colOff>
          <xdr:row>3</xdr:row>
          <xdr:rowOff>104775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28574</xdr:colOff>
          <xdr:row>0</xdr:row>
          <xdr:rowOff>47625</xdr:rowOff>
        </xdr:from>
        <xdr:to>
          <xdr:col>1</xdr:col>
          <xdr:colOff>259415</xdr:colOff>
          <xdr:row>4</xdr:row>
          <xdr:rowOff>19050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47625</xdr:rowOff>
        </xdr:from>
        <xdr:to>
          <xdr:col>1</xdr:col>
          <xdr:colOff>673720</xdr:colOff>
          <xdr:row>4</xdr:row>
          <xdr:rowOff>19050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29</xdr:row>
      <xdr:rowOff>47625</xdr:rowOff>
    </xdr:from>
    <xdr:to>
      <xdr:col>11</xdr:col>
      <xdr:colOff>85725</xdr:colOff>
      <xdr:row>47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76199</xdr:colOff>
          <xdr:row>0</xdr:row>
          <xdr:rowOff>57150</xdr:rowOff>
        </xdr:from>
        <xdr:to>
          <xdr:col>1</xdr:col>
          <xdr:colOff>586920</xdr:colOff>
          <xdr:row>4</xdr:row>
          <xdr:rowOff>28575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19050</xdr:rowOff>
        </xdr:from>
        <xdr:to>
          <xdr:col>1</xdr:col>
          <xdr:colOff>0</xdr:colOff>
          <xdr:row>0</xdr:row>
          <xdr:rowOff>66675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1</xdr:col>
          <xdr:colOff>571500</xdr:colOff>
          <xdr:row>4</xdr:row>
          <xdr:rowOff>114300</xdr:rowOff>
        </xdr:to>
        <xdr:sp macro="" textlink="">
          <xdr:nvSpPr>
            <xdr:cNvPr id="72707" name="Object 3" hidden="1">
              <a:extLst>
                <a:ext uri="{63B3BB69-23CF-44E3-9099-C40C66FF867C}">
                  <a14:compatExt spid="_x0000_s72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6" Type="http://schemas.openxmlformats.org/officeDocument/2006/relationships/oleObject" Target="../embeddings/oleObject1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3"/>
  <sheetViews>
    <sheetView tabSelected="1" zoomScaleNormal="100" zoomScaleSheetLayoutView="100" workbookViewId="0">
      <selection activeCell="K7" sqref="K7"/>
    </sheetView>
  </sheetViews>
  <sheetFormatPr defaultRowHeight="15" x14ac:dyDescent="0.25"/>
  <cols>
    <col min="1" max="1" width="9.140625" style="27"/>
    <col min="2" max="2" width="12.140625" style="27" bestFit="1" customWidth="1"/>
    <col min="3" max="3" width="10.42578125" style="27" bestFit="1" customWidth="1"/>
    <col min="4" max="4" width="9.85546875" style="27" bestFit="1" customWidth="1"/>
    <col min="5" max="5" width="11.28515625" style="27" bestFit="1" customWidth="1"/>
    <col min="6" max="6" width="9.85546875" style="27" bestFit="1" customWidth="1"/>
    <col min="7" max="7" width="11.85546875" style="27" bestFit="1" customWidth="1"/>
    <col min="8" max="8" width="9.85546875" style="27" bestFit="1" customWidth="1"/>
    <col min="9" max="11" width="9.140625" style="27"/>
    <col min="12" max="26" width="9.140625" style="24"/>
    <col min="27" max="16384" width="9.140625" style="27"/>
  </cols>
  <sheetData>
    <row r="1" spans="2:11" s="24" customFormat="1" x14ac:dyDescent="0.25"/>
    <row r="2" spans="2:11" s="24" customFormat="1" x14ac:dyDescent="0.25"/>
    <row r="3" spans="2:11" s="24" customFormat="1" x14ac:dyDescent="0.25">
      <c r="G3" s="25"/>
      <c r="H3" s="25"/>
      <c r="I3" s="26" t="s">
        <v>181</v>
      </c>
      <c r="J3" s="27"/>
      <c r="K3" s="26"/>
    </row>
    <row r="4" spans="2:11" s="24" customFormat="1" ht="9" customHeight="1" x14ac:dyDescent="0.25"/>
    <row r="8" spans="2:11" x14ac:dyDescent="0.25">
      <c r="B8" s="28" t="s">
        <v>29</v>
      </c>
      <c r="C8" s="29" t="s">
        <v>182</v>
      </c>
      <c r="D8" s="29"/>
      <c r="E8" s="29"/>
      <c r="F8" s="29"/>
      <c r="G8" s="29"/>
      <c r="H8" s="29"/>
    </row>
    <row r="9" spans="2:11" x14ac:dyDescent="0.25">
      <c r="B9" s="25"/>
      <c r="C9" s="25"/>
      <c r="D9" s="25"/>
      <c r="E9" s="25"/>
      <c r="F9" s="25"/>
      <c r="G9" s="25"/>
      <c r="H9" s="25"/>
    </row>
    <row r="10" spans="2:11" x14ac:dyDescent="0.25">
      <c r="B10" s="30" t="s">
        <v>0</v>
      </c>
      <c r="C10" s="31" t="s">
        <v>1</v>
      </c>
      <c r="D10" s="31"/>
      <c r="E10" s="32" t="s">
        <v>2</v>
      </c>
      <c r="F10" s="32"/>
      <c r="G10" s="31" t="s">
        <v>3</v>
      </c>
      <c r="H10" s="31"/>
    </row>
    <row r="11" spans="2:11" x14ac:dyDescent="0.25">
      <c r="B11" s="33"/>
      <c r="C11" s="34" t="s">
        <v>4</v>
      </c>
      <c r="D11" s="34" t="s">
        <v>5</v>
      </c>
      <c r="E11" s="34" t="s">
        <v>4</v>
      </c>
      <c r="F11" s="34" t="s">
        <v>5</v>
      </c>
      <c r="G11" s="34" t="s">
        <v>4</v>
      </c>
      <c r="H11" s="34" t="s">
        <v>5</v>
      </c>
    </row>
    <row r="12" spans="2:11" x14ac:dyDescent="0.25">
      <c r="B12" s="35"/>
      <c r="C12" s="35"/>
      <c r="D12" s="35"/>
      <c r="E12" s="35"/>
      <c r="F12" s="35"/>
      <c r="G12" s="35"/>
      <c r="H12" s="35"/>
    </row>
    <row r="13" spans="2:11" x14ac:dyDescent="0.25">
      <c r="B13" s="36" t="s">
        <v>1</v>
      </c>
      <c r="C13" s="37">
        <v>58238.000000002197</v>
      </c>
      <c r="D13" s="38">
        <v>100</v>
      </c>
      <c r="E13" s="37">
        <v>28321.962199237521</v>
      </c>
      <c r="F13" s="38">
        <v>100</v>
      </c>
      <c r="G13" s="37">
        <v>29916.037800761907</v>
      </c>
      <c r="H13" s="38">
        <v>100</v>
      </c>
    </row>
    <row r="14" spans="2:11" x14ac:dyDescent="0.25">
      <c r="B14" s="39"/>
      <c r="C14" s="40"/>
      <c r="D14" s="41"/>
      <c r="E14" s="40"/>
      <c r="F14" s="41"/>
      <c r="G14" s="40"/>
      <c r="H14" s="41"/>
    </row>
    <row r="15" spans="2:11" x14ac:dyDescent="0.25">
      <c r="B15" s="39" t="s">
        <v>6</v>
      </c>
      <c r="C15" s="42">
        <v>30122.654850723746</v>
      </c>
      <c r="D15" s="43">
        <v>51.723367647794582</v>
      </c>
      <c r="E15" s="40">
        <v>14896.289908156305</v>
      </c>
      <c r="F15" s="44">
        <v>52.596249523125692</v>
      </c>
      <c r="G15" s="40">
        <v>15226.364942567992</v>
      </c>
      <c r="H15" s="44">
        <v>50.896997269405119</v>
      </c>
    </row>
    <row r="16" spans="2:11" x14ac:dyDescent="0.25">
      <c r="B16" s="39" t="s">
        <v>7</v>
      </c>
      <c r="C16" s="42">
        <v>11281.766575653817</v>
      </c>
      <c r="D16" s="43">
        <v>19.371830378195323</v>
      </c>
      <c r="E16" s="40">
        <v>5427.2604440583391</v>
      </c>
      <c r="F16" s="44">
        <v>19.162727518238306</v>
      </c>
      <c r="G16" s="40">
        <v>5854.5061315955545</v>
      </c>
      <c r="H16" s="44">
        <v>19.569791195565514</v>
      </c>
    </row>
    <row r="17" spans="2:8" x14ac:dyDescent="0.25">
      <c r="B17" s="39" t="s">
        <v>8</v>
      </c>
      <c r="C17" s="42">
        <v>11919.11527439223</v>
      </c>
      <c r="D17" s="43">
        <v>20.466216687372128</v>
      </c>
      <c r="E17" s="40">
        <v>5597.6196748944822</v>
      </c>
      <c r="F17" s="44">
        <v>19.764236797989867</v>
      </c>
      <c r="G17" s="40">
        <v>6321.4955994976035</v>
      </c>
      <c r="H17" s="44">
        <v>21.130791589441721</v>
      </c>
    </row>
    <row r="18" spans="2:8" x14ac:dyDescent="0.25">
      <c r="B18" s="39" t="s">
        <v>9</v>
      </c>
      <c r="C18" s="42">
        <v>1844.8953294554519</v>
      </c>
      <c r="D18" s="43">
        <v>3.167854887625575</v>
      </c>
      <c r="E18" s="40">
        <v>830.68420050798318</v>
      </c>
      <c r="F18" s="44">
        <v>2.9330037045609316</v>
      </c>
      <c r="G18" s="40">
        <v>1014.2111289474681</v>
      </c>
      <c r="H18" s="44">
        <v>3.3901920291116827</v>
      </c>
    </row>
    <row r="19" spans="2:8" x14ac:dyDescent="0.25">
      <c r="B19" s="39" t="s">
        <v>10</v>
      </c>
      <c r="C19" s="42">
        <v>1231.0677158132967</v>
      </c>
      <c r="D19" s="43">
        <v>2.1138564439253584</v>
      </c>
      <c r="E19" s="40">
        <v>654.81283372885582</v>
      </c>
      <c r="F19" s="44">
        <v>2.3120320164345274</v>
      </c>
      <c r="G19" s="40">
        <v>576.25488208444028</v>
      </c>
      <c r="H19" s="44">
        <v>1.9262406536662555</v>
      </c>
    </row>
    <row r="20" spans="2:8" ht="15" customHeight="1" x14ac:dyDescent="0.25">
      <c r="B20" s="45" t="s">
        <v>11</v>
      </c>
      <c r="C20" s="46">
        <v>1838.5002539608986</v>
      </c>
      <c r="D20" s="43">
        <v>3.1568739550822991</v>
      </c>
      <c r="E20" s="46">
        <v>915.29513789181397</v>
      </c>
      <c r="F20" s="47">
        <v>3.2317504396515839</v>
      </c>
      <c r="G20" s="46">
        <v>923.20511606908508</v>
      </c>
      <c r="H20" s="47">
        <v>3.0859872628104941</v>
      </c>
    </row>
    <row r="21" spans="2:8" x14ac:dyDescent="0.25">
      <c r="D21" s="48"/>
    </row>
    <row r="26" spans="2:8" x14ac:dyDescent="0.25">
      <c r="B26" s="28" t="s">
        <v>30</v>
      </c>
      <c r="C26" s="29" t="s">
        <v>183</v>
      </c>
      <c r="D26" s="29"/>
      <c r="E26" s="29"/>
      <c r="F26" s="29"/>
      <c r="G26" s="29"/>
      <c r="H26" s="29"/>
    </row>
    <row r="27" spans="2:8" x14ac:dyDescent="0.25">
      <c r="B27" s="25"/>
      <c r="C27" s="25"/>
      <c r="D27" s="25"/>
      <c r="E27" s="25"/>
      <c r="F27" s="25"/>
      <c r="G27" s="25"/>
      <c r="H27" s="25"/>
    </row>
    <row r="28" spans="2:8" x14ac:dyDescent="0.25">
      <c r="B28" s="30" t="s">
        <v>0</v>
      </c>
      <c r="C28" s="31" t="s">
        <v>1</v>
      </c>
      <c r="D28" s="31"/>
      <c r="E28" s="32" t="s">
        <v>12</v>
      </c>
      <c r="F28" s="32"/>
      <c r="G28" s="31" t="s">
        <v>13</v>
      </c>
      <c r="H28" s="31"/>
    </row>
    <row r="29" spans="2:8" x14ac:dyDescent="0.25">
      <c r="B29" s="33"/>
      <c r="C29" s="34" t="s">
        <v>4</v>
      </c>
      <c r="D29" s="34" t="s">
        <v>5</v>
      </c>
      <c r="E29" s="34" t="s">
        <v>4</v>
      </c>
      <c r="F29" s="34" t="s">
        <v>5</v>
      </c>
      <c r="G29" s="34" t="s">
        <v>4</v>
      </c>
      <c r="H29" s="34" t="s">
        <v>5</v>
      </c>
    </row>
    <row r="30" spans="2:8" x14ac:dyDescent="0.25">
      <c r="B30" s="35"/>
      <c r="C30" s="35"/>
      <c r="D30" s="35"/>
      <c r="E30" s="35"/>
      <c r="F30" s="35"/>
      <c r="G30" s="35"/>
      <c r="H30" s="35"/>
    </row>
    <row r="31" spans="2:8" x14ac:dyDescent="0.25">
      <c r="B31" s="36" t="s">
        <v>1</v>
      </c>
      <c r="C31" s="37">
        <v>58238.000000002197</v>
      </c>
      <c r="D31" s="38">
        <v>100</v>
      </c>
      <c r="E31" s="37">
        <v>33446.999999999614</v>
      </c>
      <c r="F31" s="38">
        <v>100</v>
      </c>
      <c r="G31" s="37">
        <v>24790.999999999847</v>
      </c>
      <c r="H31" s="38">
        <v>100</v>
      </c>
    </row>
    <row r="32" spans="2:8" x14ac:dyDescent="0.25">
      <c r="B32" s="39"/>
      <c r="C32" s="40"/>
      <c r="D32" s="41"/>
      <c r="E32" s="40"/>
      <c r="F32" s="41"/>
      <c r="G32" s="40"/>
      <c r="H32" s="41"/>
    </row>
    <row r="33" spans="2:8" x14ac:dyDescent="0.25">
      <c r="B33" s="39" t="s">
        <v>6</v>
      </c>
      <c r="C33" s="42">
        <v>30122.654850723746</v>
      </c>
      <c r="D33" s="43">
        <v>51.723367647794582</v>
      </c>
      <c r="E33" s="40">
        <v>17299.914777158861</v>
      </c>
      <c r="F33" s="44">
        <v>51.723367647798192</v>
      </c>
      <c r="G33" s="40">
        <v>12822.740073565388</v>
      </c>
      <c r="H33" s="44">
        <v>51.723367647797453</v>
      </c>
    </row>
    <row r="34" spans="2:8" x14ac:dyDescent="0.25">
      <c r="B34" s="39" t="s">
        <v>7</v>
      </c>
      <c r="C34" s="42">
        <v>11281.766575653817</v>
      </c>
      <c r="D34" s="43">
        <v>19.371830378195323</v>
      </c>
      <c r="E34" s="40">
        <v>6479.2961065952786</v>
      </c>
      <c r="F34" s="44">
        <v>19.37183037819641</v>
      </c>
      <c r="G34" s="40">
        <v>4802.4704690586177</v>
      </c>
      <c r="H34" s="44">
        <v>19.371830378196311</v>
      </c>
    </row>
    <row r="35" spans="2:8" x14ac:dyDescent="0.25">
      <c r="B35" s="39" t="s">
        <v>8</v>
      </c>
      <c r="C35" s="42">
        <v>11919.11527439223</v>
      </c>
      <c r="D35" s="43">
        <v>20.466216687372128</v>
      </c>
      <c r="E35" s="40">
        <v>6845.3354954254974</v>
      </c>
      <c r="F35" s="44">
        <v>20.466216687372789</v>
      </c>
      <c r="G35" s="40">
        <v>5073.7797789665829</v>
      </c>
      <c r="H35" s="44">
        <v>20.466216687372892</v>
      </c>
    </row>
    <row r="36" spans="2:8" x14ac:dyDescent="0.25">
      <c r="B36" s="39" t="s">
        <v>9</v>
      </c>
      <c r="C36" s="42">
        <v>1844.8953294554519</v>
      </c>
      <c r="D36" s="43">
        <v>3.167854887625575</v>
      </c>
      <c r="E36" s="40">
        <v>1059.5524242641663</v>
      </c>
      <c r="F36" s="44">
        <v>3.1678548876257318</v>
      </c>
      <c r="G36" s="40">
        <v>785.34290519128513</v>
      </c>
      <c r="H36" s="44">
        <v>3.1678548876257109</v>
      </c>
    </row>
    <row r="37" spans="2:8" x14ac:dyDescent="0.25">
      <c r="B37" s="39" t="s">
        <v>10</v>
      </c>
      <c r="C37" s="42">
        <v>1231.0677158132967</v>
      </c>
      <c r="D37" s="43">
        <v>2.1138564439253584</v>
      </c>
      <c r="E37" s="40">
        <v>707.02156479974019</v>
      </c>
      <c r="F37" s="44">
        <v>2.1138564439254592</v>
      </c>
      <c r="G37" s="40">
        <v>524.04615101355591</v>
      </c>
      <c r="H37" s="44">
        <v>2.1138564439254535</v>
      </c>
    </row>
    <row r="38" spans="2:8" ht="15" customHeight="1" x14ac:dyDescent="0.25">
      <c r="B38" s="45" t="s">
        <v>11</v>
      </c>
      <c r="C38" s="46">
        <v>1838.5002539608986</v>
      </c>
      <c r="D38" s="49">
        <v>3.1568739550822991</v>
      </c>
      <c r="E38" s="46">
        <v>1055.8796317564165</v>
      </c>
      <c r="F38" s="47">
        <v>3.1568739550824549</v>
      </c>
      <c r="G38" s="46">
        <v>782.6206222044824</v>
      </c>
      <c r="H38" s="47">
        <v>3.1568739550824381</v>
      </c>
    </row>
    <row r="39" spans="2:8" ht="15" customHeight="1" x14ac:dyDescent="0.25">
      <c r="B39" s="50"/>
      <c r="C39" s="40"/>
      <c r="D39" s="51"/>
      <c r="E39" s="40"/>
      <c r="F39" s="44"/>
      <c r="G39" s="40"/>
      <c r="H39" s="44"/>
    </row>
    <row r="40" spans="2:8" x14ac:dyDescent="0.25">
      <c r="B40" s="52" t="s">
        <v>39</v>
      </c>
    </row>
    <row r="52" spans="1:11" s="24" customFormat="1" ht="12.75" customHeight="1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27"/>
    </row>
    <row r="53" spans="1:11" x14ac:dyDescent="0.25">
      <c r="A53" s="113"/>
      <c r="B53" s="113"/>
      <c r="C53" s="113"/>
      <c r="D53" s="113"/>
      <c r="E53" s="113"/>
      <c r="F53" s="113"/>
      <c r="G53" s="113"/>
      <c r="H53" s="113"/>
      <c r="I53" s="113"/>
      <c r="K53" s="53"/>
    </row>
  </sheetData>
  <mergeCells count="8">
    <mergeCell ref="C28:D28"/>
    <mergeCell ref="E28:F28"/>
    <mergeCell ref="G28:H28"/>
    <mergeCell ref="C8:H8"/>
    <mergeCell ref="C26:H26"/>
    <mergeCell ref="C10:D10"/>
    <mergeCell ref="E10:F10"/>
    <mergeCell ref="G10:H10"/>
  </mergeCells>
  <pageMargins left="0.7" right="0.7" top="0.75" bottom="0.75" header="0.3" footer="0.3"/>
  <pageSetup scale="9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257175</xdr:colOff>
                <xdr:row>2</xdr:row>
                <xdr:rowOff>85725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3"/>
  <sheetViews>
    <sheetView zoomScaleNormal="100" zoomScaleSheetLayoutView="100" workbookViewId="0">
      <selection activeCell="L5" sqref="L5"/>
    </sheetView>
  </sheetViews>
  <sheetFormatPr defaultRowHeight="12.75" x14ac:dyDescent="0.2"/>
  <cols>
    <col min="1" max="1" width="9.140625" style="27"/>
    <col min="2" max="8" width="10.7109375" style="27" customWidth="1"/>
    <col min="9" max="16384" width="9.140625" style="27"/>
  </cols>
  <sheetData>
    <row r="1" spans="2:28" s="24" customFormat="1" ht="15" x14ac:dyDescent="0.25"/>
    <row r="2" spans="2:28" s="24" customFormat="1" ht="15" x14ac:dyDescent="0.25"/>
    <row r="3" spans="2:28" s="24" customFormat="1" ht="15" x14ac:dyDescent="0.25">
      <c r="G3" s="25"/>
      <c r="H3" s="25"/>
      <c r="I3" s="26" t="s">
        <v>181</v>
      </c>
      <c r="J3" s="27"/>
      <c r="K3" s="26"/>
    </row>
    <row r="4" spans="2:28" s="24" customFormat="1" ht="9" customHeight="1" x14ac:dyDescent="0.25"/>
    <row r="8" spans="2:28" x14ac:dyDescent="0.2">
      <c r="B8" s="28" t="s">
        <v>37</v>
      </c>
      <c r="C8" s="29" t="s">
        <v>184</v>
      </c>
      <c r="D8" s="29"/>
      <c r="E8" s="29"/>
      <c r="F8" s="29"/>
      <c r="G8" s="29"/>
      <c r="H8" s="29"/>
    </row>
    <row r="9" spans="2:28" ht="15" x14ac:dyDescent="0.25">
      <c r="B9" s="25"/>
      <c r="C9" s="25"/>
      <c r="D9" s="25"/>
      <c r="E9" s="25"/>
      <c r="F9" s="25"/>
      <c r="G9" s="25"/>
      <c r="H9" s="25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2:28" ht="15" x14ac:dyDescent="0.25">
      <c r="B10" s="54" t="s">
        <v>106</v>
      </c>
      <c r="C10" s="31" t="s">
        <v>1</v>
      </c>
      <c r="D10" s="31"/>
      <c r="E10" s="32" t="s">
        <v>2</v>
      </c>
      <c r="F10" s="32"/>
      <c r="G10" s="31" t="s">
        <v>3</v>
      </c>
      <c r="H10" s="31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2:28" ht="15" x14ac:dyDescent="0.25">
      <c r="B11" s="33"/>
      <c r="C11" s="34" t="s">
        <v>4</v>
      </c>
      <c r="D11" s="34" t="s">
        <v>5</v>
      </c>
      <c r="E11" s="34" t="s">
        <v>4</v>
      </c>
      <c r="F11" s="34" t="s">
        <v>5</v>
      </c>
      <c r="G11" s="34" t="s">
        <v>4</v>
      </c>
      <c r="H11" s="34" t="s">
        <v>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2:28" ht="15" x14ac:dyDescent="0.25">
      <c r="B12" s="35"/>
      <c r="C12" s="35"/>
      <c r="D12" s="35"/>
      <c r="E12" s="35"/>
      <c r="F12" s="35"/>
      <c r="G12" s="35"/>
      <c r="H12" s="35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2:28" ht="15" x14ac:dyDescent="0.25">
      <c r="B13" s="36" t="s">
        <v>1</v>
      </c>
      <c r="C13" s="37">
        <v>58238.000000002197</v>
      </c>
      <c r="D13" s="37">
        <v>100</v>
      </c>
      <c r="E13" s="37">
        <v>28321.962199237521</v>
      </c>
      <c r="F13" s="37">
        <v>100</v>
      </c>
      <c r="G13" s="37">
        <v>29916.037800761907</v>
      </c>
      <c r="H13" s="37">
        <v>100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2:28" ht="15" x14ac:dyDescent="0.25">
      <c r="B14" s="39"/>
      <c r="C14" s="40"/>
      <c r="D14" s="55"/>
      <c r="E14" s="40"/>
      <c r="F14" s="55"/>
      <c r="G14" s="40"/>
      <c r="H14" s="55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2:28" ht="15" x14ac:dyDescent="0.25">
      <c r="B15" s="42" t="s">
        <v>14</v>
      </c>
      <c r="C15" s="42">
        <v>10342.281695114141</v>
      </c>
      <c r="D15" s="56">
        <v>17.758648468549318</v>
      </c>
      <c r="E15" s="42">
        <v>5688.5663832596929</v>
      </c>
      <c r="F15" s="56">
        <v>20.085354055775273</v>
      </c>
      <c r="G15" s="42">
        <v>4653.7153118543492</v>
      </c>
      <c r="H15" s="56">
        <v>15.55592135177683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2:28" ht="15" x14ac:dyDescent="0.25">
      <c r="B16" s="42" t="s">
        <v>15</v>
      </c>
      <c r="C16" s="42">
        <v>5386.2249079140674</v>
      </c>
      <c r="D16" s="56">
        <v>9.2486433392524887</v>
      </c>
      <c r="E16" s="42">
        <v>2549.9204515251249</v>
      </c>
      <c r="F16" s="56">
        <v>9.0033325854582689</v>
      </c>
      <c r="G16" s="42">
        <v>2836.3044563889534</v>
      </c>
      <c r="H16" s="56">
        <v>9.4808827134077163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2:28" ht="15" x14ac:dyDescent="0.25">
      <c r="B17" s="42" t="s">
        <v>16</v>
      </c>
      <c r="C17" s="42">
        <v>10298.254469170139</v>
      </c>
      <c r="D17" s="56">
        <v>17.68304967404401</v>
      </c>
      <c r="E17" s="42">
        <v>4949.3712285494557</v>
      </c>
      <c r="F17" s="56">
        <v>17.475382509629583</v>
      </c>
      <c r="G17" s="42">
        <v>5348.8832406206811</v>
      </c>
      <c r="H17" s="56">
        <v>17.879651296885495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2:28" ht="15" x14ac:dyDescent="0.25">
      <c r="B18" s="42" t="s">
        <v>17</v>
      </c>
      <c r="C18" s="42">
        <v>11146.729916485936</v>
      </c>
      <c r="D18" s="56">
        <v>19.139960020065104</v>
      </c>
      <c r="E18" s="42">
        <v>5165.4215138803847</v>
      </c>
      <c r="F18" s="56">
        <v>18.238219080807358</v>
      </c>
      <c r="G18" s="42">
        <v>5981.3084026055631</v>
      </c>
      <c r="H18" s="56">
        <v>19.993651707624295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2:28" ht="15" x14ac:dyDescent="0.25">
      <c r="B19" s="42" t="s">
        <v>18</v>
      </c>
      <c r="C19" s="42">
        <v>10785.983914658913</v>
      </c>
      <c r="D19" s="56">
        <v>18.520525970429112</v>
      </c>
      <c r="E19" s="42">
        <v>5316.5997601973995</v>
      </c>
      <c r="F19" s="56">
        <v>18.772003587874757</v>
      </c>
      <c r="G19" s="42">
        <v>5469.3841544615198</v>
      </c>
      <c r="H19" s="56">
        <v>18.282448333857314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2:28" ht="15" x14ac:dyDescent="0.25">
      <c r="B20" s="42" t="s">
        <v>19</v>
      </c>
      <c r="C20" s="42">
        <v>6485.7689766565954</v>
      </c>
      <c r="D20" s="56">
        <v>11.136661589780472</v>
      </c>
      <c r="E20" s="42">
        <v>2886.5613903885978</v>
      </c>
      <c r="F20" s="56">
        <v>10.191954109967385</v>
      </c>
      <c r="G20" s="42">
        <v>3599.207586267994</v>
      </c>
      <c r="H20" s="56">
        <v>12.031030346459612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2:28" ht="15" x14ac:dyDescent="0.25">
      <c r="B21" s="46" t="s">
        <v>20</v>
      </c>
      <c r="C21" s="57">
        <v>3792.7561200002306</v>
      </c>
      <c r="D21" s="58">
        <v>6.5125109378757644</v>
      </c>
      <c r="E21" s="57">
        <v>1765.521471437133</v>
      </c>
      <c r="F21" s="58">
        <v>6.2337540704883221</v>
      </c>
      <c r="G21" s="57">
        <v>2027.2346485631008</v>
      </c>
      <c r="H21" s="58">
        <v>6.7764142499895854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2:28" ht="15" x14ac:dyDescent="0.25"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2:28" ht="15" x14ac:dyDescent="0.25"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2:28" ht="15" x14ac:dyDescent="0.25"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2:28" ht="15" x14ac:dyDescent="0.25"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2:28" ht="15" x14ac:dyDescent="0.25">
      <c r="B26" s="28" t="s">
        <v>38</v>
      </c>
      <c r="C26" s="29" t="s">
        <v>185</v>
      </c>
      <c r="D26" s="29"/>
      <c r="E26" s="29"/>
      <c r="F26" s="29"/>
      <c r="G26" s="29"/>
      <c r="H26" s="29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2:28" ht="15" x14ac:dyDescent="0.25">
      <c r="B27" s="25"/>
      <c r="C27" s="25"/>
      <c r="D27" s="25"/>
      <c r="E27" s="25"/>
      <c r="F27" s="25"/>
      <c r="G27" s="25"/>
      <c r="H27" s="25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2:28" ht="15" x14ac:dyDescent="0.25">
      <c r="B28" s="54" t="s">
        <v>106</v>
      </c>
      <c r="C28" s="31" t="s">
        <v>1</v>
      </c>
      <c r="D28" s="31"/>
      <c r="E28" s="32" t="s">
        <v>12</v>
      </c>
      <c r="F28" s="32"/>
      <c r="G28" s="31" t="s">
        <v>13</v>
      </c>
      <c r="H28" s="31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2:28" ht="15" x14ac:dyDescent="0.25">
      <c r="B29" s="33"/>
      <c r="C29" s="34" t="s">
        <v>4</v>
      </c>
      <c r="D29" s="34" t="s">
        <v>5</v>
      </c>
      <c r="E29" s="34" t="s">
        <v>4</v>
      </c>
      <c r="F29" s="34" t="s">
        <v>5</v>
      </c>
      <c r="G29" s="34" t="s">
        <v>4</v>
      </c>
      <c r="H29" s="34" t="s">
        <v>5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2:28" ht="15" x14ac:dyDescent="0.25">
      <c r="B30" s="35"/>
      <c r="C30" s="35"/>
      <c r="D30" s="35"/>
      <c r="E30" s="35"/>
      <c r="F30" s="35"/>
      <c r="G30" s="35"/>
      <c r="H30" s="35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2:28" x14ac:dyDescent="0.2">
      <c r="B31" s="36" t="s">
        <v>1</v>
      </c>
      <c r="C31" s="37">
        <v>58238.000000002197</v>
      </c>
      <c r="D31" s="37">
        <v>100</v>
      </c>
      <c r="E31" s="37">
        <v>33446.999999999614</v>
      </c>
      <c r="F31" s="37">
        <v>100</v>
      </c>
      <c r="G31" s="37">
        <v>24790.999999999847</v>
      </c>
      <c r="H31" s="37">
        <v>100</v>
      </c>
    </row>
    <row r="32" spans="2:28" x14ac:dyDescent="0.2">
      <c r="B32" s="39"/>
      <c r="C32" s="40"/>
      <c r="D32" s="55"/>
      <c r="E32" s="40"/>
      <c r="F32" s="55"/>
      <c r="G32" s="40"/>
      <c r="H32" s="55"/>
    </row>
    <row r="33" spans="2:8" x14ac:dyDescent="0.2">
      <c r="B33" s="42" t="s">
        <v>14</v>
      </c>
      <c r="C33" s="42">
        <v>10342.281695114141</v>
      </c>
      <c r="D33" s="56">
        <v>17.758648468549318</v>
      </c>
      <c r="E33" s="42">
        <v>7733.2983811475324</v>
      </c>
      <c r="F33" s="56">
        <v>23.121052354912614</v>
      </c>
      <c r="G33" s="42">
        <v>2608.9833139665311</v>
      </c>
      <c r="H33" s="56">
        <v>10.523913169967114</v>
      </c>
    </row>
    <row r="34" spans="2:8" x14ac:dyDescent="0.2">
      <c r="B34" s="42" t="s">
        <v>15</v>
      </c>
      <c r="C34" s="42">
        <v>5386.2249079140674</v>
      </c>
      <c r="D34" s="56">
        <v>9.2486433392524887</v>
      </c>
      <c r="E34" s="42">
        <v>4061.1983596513801</v>
      </c>
      <c r="F34" s="56">
        <v>12.142190210337031</v>
      </c>
      <c r="G34" s="42">
        <v>1325.0265482626921</v>
      </c>
      <c r="H34" s="56">
        <v>5.3447886259638588</v>
      </c>
    </row>
    <row r="35" spans="2:8" x14ac:dyDescent="0.2">
      <c r="B35" s="42" t="s">
        <v>16</v>
      </c>
      <c r="C35" s="42">
        <v>10298.254469170139</v>
      </c>
      <c r="D35" s="56">
        <v>17.68304967404401</v>
      </c>
      <c r="E35" s="42">
        <v>3854.2444421873602</v>
      </c>
      <c r="F35" s="56">
        <v>11.523438401612715</v>
      </c>
      <c r="G35" s="42">
        <v>6444.010026982779</v>
      </c>
      <c r="H35" s="56">
        <v>25.993344467681087</v>
      </c>
    </row>
    <row r="36" spans="2:8" x14ac:dyDescent="0.2">
      <c r="B36" s="42" t="s">
        <v>17</v>
      </c>
      <c r="C36" s="42">
        <v>11146.729916485936</v>
      </c>
      <c r="D36" s="56">
        <v>19.139960020065104</v>
      </c>
      <c r="E36" s="42">
        <v>4559.5906955536675</v>
      </c>
      <c r="F36" s="56">
        <v>13.632285991430383</v>
      </c>
      <c r="G36" s="42">
        <v>6587.1392209322767</v>
      </c>
      <c r="H36" s="56">
        <v>26.57068783402169</v>
      </c>
    </row>
    <row r="37" spans="2:8" x14ac:dyDescent="0.2">
      <c r="B37" s="42" t="s">
        <v>18</v>
      </c>
      <c r="C37" s="42">
        <v>10785.983914658913</v>
      </c>
      <c r="D37" s="56">
        <v>18.520525970429112</v>
      </c>
      <c r="E37" s="42">
        <v>5494.4820938109578</v>
      </c>
      <c r="F37" s="56">
        <v>16.427428749397617</v>
      </c>
      <c r="G37" s="42">
        <v>5291.5018208479623</v>
      </c>
      <c r="H37" s="56">
        <v>21.344446859134344</v>
      </c>
    </row>
    <row r="38" spans="2:8" x14ac:dyDescent="0.2">
      <c r="B38" s="42" t="s">
        <v>19</v>
      </c>
      <c r="C38" s="42">
        <v>6485.7689766565954</v>
      </c>
      <c r="D38" s="56">
        <v>11.136661589780472</v>
      </c>
      <c r="E38" s="42">
        <v>4481.7276599247971</v>
      </c>
      <c r="F38" s="56">
        <v>13.399490716431515</v>
      </c>
      <c r="G38" s="42">
        <v>2004.0413167317984</v>
      </c>
      <c r="H38" s="56">
        <v>8.0837453782897448</v>
      </c>
    </row>
    <row r="39" spans="2:8" x14ac:dyDescent="0.2">
      <c r="B39" s="46" t="s">
        <v>20</v>
      </c>
      <c r="C39" s="57">
        <v>3792.7561200002306</v>
      </c>
      <c r="D39" s="58">
        <v>6.5125109378757644</v>
      </c>
      <c r="E39" s="57">
        <v>3262.4583677243204</v>
      </c>
      <c r="F39" s="58">
        <v>9.7541135758793249</v>
      </c>
      <c r="G39" s="57">
        <v>530.29775227591153</v>
      </c>
      <c r="H39" s="58">
        <v>2.139073664942579</v>
      </c>
    </row>
    <row r="41" spans="2:8" x14ac:dyDescent="0.2">
      <c r="B41" s="52" t="s">
        <v>39</v>
      </c>
    </row>
    <row r="52" spans="1:28" s="24" customFormat="1" ht="12.75" customHeight="1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5" x14ac:dyDescent="0.25">
      <c r="A53" s="113"/>
      <c r="B53" s="113"/>
      <c r="C53" s="113"/>
      <c r="D53" s="113"/>
      <c r="E53" s="113"/>
      <c r="F53" s="113"/>
      <c r="G53" s="113"/>
      <c r="H53" s="113"/>
      <c r="I53" s="113"/>
      <c r="K53" s="53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</sheetData>
  <mergeCells count="8">
    <mergeCell ref="C28:D28"/>
    <mergeCell ref="E28:F28"/>
    <mergeCell ref="G28:H28"/>
    <mergeCell ref="C8:H8"/>
    <mergeCell ref="C26:H26"/>
    <mergeCell ref="C10:D10"/>
    <mergeCell ref="E10:F10"/>
    <mergeCell ref="G10:H10"/>
  </mergeCells>
  <pageMargins left="0.7" right="0.7" top="0.75" bottom="0.75" header="0.3" footer="0.3"/>
  <pageSetup scale="96" orientation="portrait" r:id="rId1"/>
  <rowBreaks count="1" manualBreakCount="1">
    <brk id="54" max="8" man="1"/>
  </row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257175</xdr:colOff>
                <xdr:row>2</xdr:row>
                <xdr:rowOff>85725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9.140625" style="5"/>
    <col min="2" max="2" width="10.28515625" style="5" customWidth="1"/>
    <col min="3" max="3" width="9.5703125" style="5" customWidth="1"/>
    <col min="4" max="4" width="13.5703125" style="5" customWidth="1"/>
    <col min="5" max="5" width="15.85546875" style="5" customWidth="1"/>
    <col min="6" max="6" width="11" style="5" customWidth="1"/>
    <col min="7" max="9" width="9.140625" style="5"/>
    <col min="16" max="16384" width="9.140625" style="5"/>
  </cols>
  <sheetData>
    <row r="1" spans="3:15" s="3" customFormat="1" x14ac:dyDescent="0.25">
      <c r="J1"/>
      <c r="K1"/>
      <c r="L1"/>
      <c r="M1"/>
      <c r="N1"/>
      <c r="O1"/>
    </row>
    <row r="2" spans="3:15" s="3" customFormat="1" x14ac:dyDescent="0.25">
      <c r="J2"/>
      <c r="K2"/>
      <c r="L2"/>
      <c r="M2"/>
      <c r="N2"/>
      <c r="O2"/>
    </row>
    <row r="3" spans="3:15" s="3" customFormat="1" x14ac:dyDescent="0.25">
      <c r="E3" s="1"/>
      <c r="F3" s="1"/>
      <c r="H3" s="4" t="s">
        <v>118</v>
      </c>
      <c r="J3"/>
      <c r="K3"/>
      <c r="L3"/>
      <c r="M3"/>
      <c r="N3"/>
      <c r="O3"/>
    </row>
    <row r="4" spans="3:15" s="2" customFormat="1" ht="9" customHeight="1" x14ac:dyDescent="0.25">
      <c r="J4"/>
      <c r="K4"/>
      <c r="L4"/>
      <c r="M4"/>
      <c r="N4"/>
      <c r="O4"/>
    </row>
    <row r="6" spans="3:15" ht="29.25" customHeight="1" x14ac:dyDescent="0.25">
      <c r="C6" s="21" t="s">
        <v>36</v>
      </c>
      <c r="D6" s="23" t="s">
        <v>134</v>
      </c>
      <c r="E6" s="23"/>
      <c r="F6" s="23"/>
    </row>
    <row r="7" spans="3:15" ht="15" customHeight="1" x14ac:dyDescent="0.25">
      <c r="C7" s="22"/>
      <c r="D7" s="14"/>
      <c r="E7" s="19" t="s">
        <v>4</v>
      </c>
      <c r="F7" s="19" t="s">
        <v>5</v>
      </c>
    </row>
    <row r="8" spans="3:15" ht="15" customHeight="1" x14ac:dyDescent="0.25">
      <c r="D8" s="7"/>
      <c r="E8" s="8"/>
      <c r="F8" s="8"/>
    </row>
    <row r="9" spans="3:15" x14ac:dyDescent="0.25">
      <c r="C9" s="5" t="s">
        <v>10</v>
      </c>
    </row>
    <row r="10" spans="3:15" x14ac:dyDescent="0.25">
      <c r="C10" s="5" t="s">
        <v>1</v>
      </c>
      <c r="E10" s="9"/>
      <c r="F10" s="10"/>
    </row>
    <row r="11" spans="3:15" x14ac:dyDescent="0.25">
      <c r="C11" s="5" t="s">
        <v>14</v>
      </c>
      <c r="E11" s="9"/>
      <c r="F11" s="10"/>
    </row>
    <row r="12" spans="3:15" x14ac:dyDescent="0.25">
      <c r="C12" s="5" t="s">
        <v>15</v>
      </c>
      <c r="E12" s="9"/>
      <c r="F12" s="10"/>
    </row>
    <row r="13" spans="3:15" x14ac:dyDescent="0.25">
      <c r="C13" s="5" t="s">
        <v>16</v>
      </c>
      <c r="E13" s="9"/>
      <c r="F13" s="10"/>
    </row>
    <row r="14" spans="3:15" x14ac:dyDescent="0.25">
      <c r="C14" s="5" t="s">
        <v>17</v>
      </c>
      <c r="E14" s="9"/>
      <c r="F14" s="10"/>
    </row>
    <row r="15" spans="3:15" x14ac:dyDescent="0.25">
      <c r="C15" s="5" t="s">
        <v>18</v>
      </c>
      <c r="E15" s="9"/>
      <c r="F15" s="10"/>
    </row>
    <row r="16" spans="3:15" x14ac:dyDescent="0.25">
      <c r="C16" s="5" t="s">
        <v>19</v>
      </c>
      <c r="E16" s="9"/>
      <c r="F16" s="10"/>
    </row>
    <row r="17" spans="3:6" x14ac:dyDescent="0.25">
      <c r="C17" s="5" t="s">
        <v>20</v>
      </c>
      <c r="E17" s="9"/>
      <c r="F17" s="10"/>
    </row>
    <row r="18" spans="3:6" x14ac:dyDescent="0.25">
      <c r="E18" s="9"/>
      <c r="F18" s="10"/>
    </row>
    <row r="19" spans="3:6" x14ac:dyDescent="0.25">
      <c r="C19" s="5" t="s">
        <v>9</v>
      </c>
    </row>
    <row r="20" spans="3:6" x14ac:dyDescent="0.25">
      <c r="C20" s="5" t="s">
        <v>1</v>
      </c>
      <c r="E20" s="9"/>
      <c r="F20" s="10"/>
    </row>
    <row r="21" spans="3:6" x14ac:dyDescent="0.25">
      <c r="C21" s="5" t="s">
        <v>14</v>
      </c>
      <c r="E21" s="9"/>
      <c r="F21" s="10"/>
    </row>
    <row r="22" spans="3:6" x14ac:dyDescent="0.25">
      <c r="C22" s="5" t="s">
        <v>15</v>
      </c>
      <c r="E22" s="9"/>
      <c r="F22" s="10"/>
    </row>
    <row r="23" spans="3:6" x14ac:dyDescent="0.25">
      <c r="C23" s="5" t="s">
        <v>16</v>
      </c>
      <c r="E23" s="9"/>
      <c r="F23" s="10"/>
    </row>
    <row r="24" spans="3:6" x14ac:dyDescent="0.25">
      <c r="C24" s="5" t="s">
        <v>17</v>
      </c>
      <c r="E24" s="9"/>
      <c r="F24" s="10"/>
    </row>
    <row r="25" spans="3:6" x14ac:dyDescent="0.25">
      <c r="C25" s="5" t="s">
        <v>18</v>
      </c>
      <c r="E25" s="9"/>
      <c r="F25" s="10"/>
    </row>
    <row r="26" spans="3:6" x14ac:dyDescent="0.25">
      <c r="C26" s="5" t="s">
        <v>19</v>
      </c>
      <c r="E26" s="9"/>
      <c r="F26" s="10"/>
    </row>
    <row r="27" spans="3:6" x14ac:dyDescent="0.25">
      <c r="C27" s="5" t="s">
        <v>20</v>
      </c>
      <c r="E27" s="9"/>
      <c r="F27" s="10"/>
    </row>
    <row r="28" spans="3:6" x14ac:dyDescent="0.25">
      <c r="E28" s="9"/>
      <c r="F28" s="10"/>
    </row>
    <row r="29" spans="3:6" x14ac:dyDescent="0.25">
      <c r="C29" s="5" t="s">
        <v>11</v>
      </c>
    </row>
    <row r="30" spans="3:6" x14ac:dyDescent="0.25">
      <c r="C30" s="5" t="s">
        <v>1</v>
      </c>
      <c r="E30" s="9"/>
      <c r="F30" s="10"/>
    </row>
    <row r="31" spans="3:6" x14ac:dyDescent="0.25">
      <c r="C31" s="5" t="s">
        <v>14</v>
      </c>
      <c r="E31" s="9"/>
      <c r="F31" s="10"/>
    </row>
    <row r="32" spans="3:6" x14ac:dyDescent="0.25">
      <c r="C32" s="5" t="s">
        <v>15</v>
      </c>
      <c r="E32" s="9"/>
      <c r="F32" s="10"/>
    </row>
    <row r="33" spans="2:6" x14ac:dyDescent="0.25">
      <c r="C33" s="5" t="s">
        <v>16</v>
      </c>
      <c r="E33" s="9"/>
      <c r="F33" s="10"/>
    </row>
    <row r="34" spans="2:6" x14ac:dyDescent="0.25">
      <c r="C34" s="5" t="s">
        <v>17</v>
      </c>
      <c r="E34" s="9"/>
      <c r="F34" s="10"/>
    </row>
    <row r="35" spans="2:6" x14ac:dyDescent="0.25">
      <c r="C35" s="5" t="s">
        <v>18</v>
      </c>
      <c r="E35" s="9"/>
      <c r="F35" s="10"/>
    </row>
    <row r="36" spans="2:6" x14ac:dyDescent="0.25">
      <c r="C36" s="5" t="s">
        <v>19</v>
      </c>
      <c r="E36" s="9"/>
      <c r="F36" s="10"/>
    </row>
    <row r="37" spans="2:6" x14ac:dyDescent="0.25">
      <c r="C37" s="11" t="s">
        <v>20</v>
      </c>
      <c r="D37" s="11"/>
      <c r="E37" s="12"/>
      <c r="F37" s="13"/>
    </row>
    <row r="38" spans="2:6" x14ac:dyDescent="0.25">
      <c r="E38" s="9"/>
      <c r="F38" s="10"/>
    </row>
    <row r="39" spans="2:6" x14ac:dyDescent="0.25">
      <c r="C39" s="18" t="s">
        <v>39</v>
      </c>
    </row>
    <row r="40" spans="2:6" x14ac:dyDescent="0.25">
      <c r="E40" s="9"/>
      <c r="F40" s="10"/>
    </row>
    <row r="41" spans="2:6" x14ac:dyDescent="0.25">
      <c r="E41" s="9"/>
      <c r="F41" s="10"/>
    </row>
    <row r="42" spans="2:6" x14ac:dyDescent="0.25">
      <c r="E42" s="9"/>
      <c r="F42" s="10"/>
    </row>
    <row r="43" spans="2:6" x14ac:dyDescent="0.25">
      <c r="E43" s="9"/>
      <c r="F43" s="10"/>
    </row>
    <row r="44" spans="2:6" x14ac:dyDescent="0.25">
      <c r="E44" s="9"/>
      <c r="F44" s="10"/>
    </row>
    <row r="45" spans="2:6" x14ac:dyDescent="0.25">
      <c r="E45" s="9"/>
      <c r="F45" s="10"/>
    </row>
    <row r="46" spans="2:6" x14ac:dyDescent="0.25">
      <c r="E46" s="9"/>
      <c r="F46" s="10"/>
    </row>
    <row r="47" spans="2:6" x14ac:dyDescent="0.25">
      <c r="B47" s="15"/>
      <c r="C47" s="15"/>
      <c r="D47" s="15"/>
      <c r="E47" s="16"/>
      <c r="F47" s="17"/>
    </row>
    <row r="50" spans="1:15" s="2" customFormat="1" ht="12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/>
      <c r="K50"/>
      <c r="L50"/>
      <c r="M50"/>
      <c r="N50"/>
      <c r="O50"/>
    </row>
    <row r="51" spans="1:15" x14ac:dyDescent="0.25">
      <c r="A51" s="20">
        <v>7</v>
      </c>
      <c r="B51" s="20"/>
      <c r="C51" s="20"/>
      <c r="D51" s="20"/>
      <c r="E51" s="20"/>
      <c r="F51" s="20"/>
      <c r="G51" s="20"/>
      <c r="H51" s="20"/>
    </row>
  </sheetData>
  <mergeCells count="3">
    <mergeCell ref="C6:C7"/>
    <mergeCell ref="D6:F6"/>
    <mergeCell ref="A51:H5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333375</xdr:colOff>
                <xdr:row>2</xdr:row>
                <xdr:rowOff>123825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W54"/>
  <sheetViews>
    <sheetView zoomScaleNormal="100" zoomScaleSheetLayoutView="100" workbookViewId="0">
      <selection activeCell="M2" sqref="M2"/>
    </sheetView>
  </sheetViews>
  <sheetFormatPr defaultRowHeight="12.75" x14ac:dyDescent="0.2"/>
  <cols>
    <col min="1" max="1" width="9.140625" style="27"/>
    <col min="2" max="2" width="4" style="27" customWidth="1"/>
    <col min="3" max="3" width="9.140625" style="27"/>
    <col min="4" max="4" width="2" style="27" customWidth="1"/>
    <col min="5" max="5" width="13" style="27" customWidth="1"/>
    <col min="6" max="6" width="12.42578125" style="27" customWidth="1"/>
    <col min="7" max="7" width="10.85546875" style="27" customWidth="1"/>
    <col min="8" max="8" width="8.85546875" style="27" customWidth="1"/>
    <col min="9" max="10" width="12.5703125" style="27" customWidth="1"/>
    <col min="11" max="11" width="10.5703125" style="27" customWidth="1"/>
    <col min="12" max="16384" width="9.140625" style="27"/>
  </cols>
  <sheetData>
    <row r="3" spans="3:23" x14ac:dyDescent="0.2">
      <c r="H3" s="25"/>
      <c r="I3" s="25"/>
      <c r="J3" s="59" t="s">
        <v>181</v>
      </c>
      <c r="L3" s="59"/>
    </row>
    <row r="4" spans="3:23" ht="9" customHeight="1" x14ac:dyDescent="0.2"/>
    <row r="8" spans="3:23" x14ac:dyDescent="0.2">
      <c r="C8" s="60">
        <v>1.03</v>
      </c>
      <c r="D8" s="29" t="s">
        <v>186</v>
      </c>
      <c r="E8" s="29"/>
      <c r="F8" s="29"/>
      <c r="G8" s="29"/>
      <c r="H8" s="29"/>
      <c r="I8" s="29"/>
      <c r="J8" s="29"/>
    </row>
    <row r="9" spans="3:23" x14ac:dyDescent="0.2">
      <c r="C9" s="61"/>
      <c r="D9" s="61"/>
      <c r="E9" s="61"/>
      <c r="F9" s="61"/>
      <c r="G9" s="61"/>
      <c r="H9" s="61"/>
      <c r="I9" s="61"/>
      <c r="J9" s="61"/>
    </row>
    <row r="10" spans="3:23" ht="25.5" x14ac:dyDescent="0.2">
      <c r="C10" s="62" t="s">
        <v>22</v>
      </c>
      <c r="D10" s="63"/>
      <c r="E10" s="62" t="s">
        <v>23</v>
      </c>
      <c r="F10" s="62" t="s">
        <v>24</v>
      </c>
      <c r="G10" s="64" t="s">
        <v>25</v>
      </c>
      <c r="H10" s="64"/>
      <c r="I10" s="64" t="s">
        <v>26</v>
      </c>
      <c r="J10" s="64"/>
      <c r="K10" s="65"/>
    </row>
    <row r="11" spans="3:23" x14ac:dyDescent="0.2">
      <c r="C11" s="66"/>
      <c r="D11" s="66"/>
      <c r="E11" s="66"/>
      <c r="F11" s="66"/>
      <c r="G11" s="66" t="s">
        <v>4</v>
      </c>
      <c r="H11" s="66" t="s">
        <v>5</v>
      </c>
      <c r="I11" s="66" t="s">
        <v>4</v>
      </c>
      <c r="J11" s="66" t="s">
        <v>5</v>
      </c>
      <c r="K11" s="65"/>
    </row>
    <row r="12" spans="3:23" x14ac:dyDescent="0.2">
      <c r="C12" s="95">
        <v>1989</v>
      </c>
      <c r="D12" s="95"/>
      <c r="E12" s="96">
        <f>G12+I12</f>
        <v>25695</v>
      </c>
      <c r="F12" s="97" t="e">
        <f>(E12/#REF!-1)*100</f>
        <v>#REF!</v>
      </c>
      <c r="G12" s="96">
        <v>17118</v>
      </c>
      <c r="H12" s="98">
        <f>G12/E12*100</f>
        <v>66.619964973730291</v>
      </c>
      <c r="I12" s="96">
        <v>8577</v>
      </c>
      <c r="J12" s="99">
        <f>I12/E12*100</f>
        <v>33.380035026269702</v>
      </c>
      <c r="K12" s="43"/>
    </row>
    <row r="13" spans="3:23" x14ac:dyDescent="0.2">
      <c r="C13" s="67">
        <v>1990</v>
      </c>
      <c r="D13" s="67"/>
      <c r="E13" s="71">
        <f>G13+I13</f>
        <v>26969</v>
      </c>
      <c r="F13" s="72">
        <f>(E13/E12-1)*100</f>
        <v>4.9581630667445031</v>
      </c>
      <c r="G13" s="71">
        <v>17654</v>
      </c>
      <c r="H13" s="73">
        <f>G13/E13*100</f>
        <v>65.460343357187881</v>
      </c>
      <c r="I13" s="71">
        <v>9315</v>
      </c>
      <c r="J13" s="73">
        <f>I13/E13*100</f>
        <v>34.539656642812119</v>
      </c>
      <c r="K13" s="43"/>
    </row>
    <row r="14" spans="3:23" ht="15" x14ac:dyDescent="0.25">
      <c r="C14" s="67">
        <v>1991</v>
      </c>
      <c r="D14" s="67"/>
      <c r="E14" s="71">
        <f>G14+I14</f>
        <v>28039</v>
      </c>
      <c r="F14" s="73">
        <f t="shared" ref="F14:F32" si="0">(E14/E13-1)*100</f>
        <v>3.9675182617078919</v>
      </c>
      <c r="G14" s="71">
        <v>18253</v>
      </c>
      <c r="H14" s="73">
        <f>G14/E14*100</f>
        <v>65.098612646670702</v>
      </c>
      <c r="I14" s="71">
        <v>9786</v>
      </c>
      <c r="J14" s="73">
        <f>I14/E14*100</f>
        <v>34.901387353329291</v>
      </c>
      <c r="K14" s="43"/>
      <c r="Q14" s="24"/>
      <c r="R14" s="24"/>
      <c r="S14" s="24"/>
      <c r="T14" s="24"/>
      <c r="U14" s="24"/>
      <c r="V14" s="24"/>
      <c r="W14" s="24"/>
    </row>
    <row r="15" spans="3:23" ht="15" x14ac:dyDescent="0.25">
      <c r="C15" s="67">
        <v>1992</v>
      </c>
      <c r="D15" s="67"/>
      <c r="E15" s="71">
        <f>G15+I15</f>
        <v>29308</v>
      </c>
      <c r="F15" s="73">
        <f t="shared" si="0"/>
        <v>4.5258390099504275</v>
      </c>
      <c r="G15" s="71">
        <v>18652</v>
      </c>
      <c r="H15" s="73">
        <f>G15/E15*100</f>
        <v>63.641326600245662</v>
      </c>
      <c r="I15" s="71">
        <v>10656</v>
      </c>
      <c r="J15" s="73">
        <f>I15/E15*100</f>
        <v>36.358673399754331</v>
      </c>
      <c r="K15" s="43"/>
      <c r="Q15" s="24"/>
      <c r="R15" s="24"/>
      <c r="S15" s="24"/>
      <c r="T15" s="24"/>
      <c r="U15" s="24"/>
      <c r="V15" s="24"/>
      <c r="W15" s="24"/>
    </row>
    <row r="16" spans="3:23" ht="15" x14ac:dyDescent="0.25">
      <c r="C16" s="67">
        <v>1993</v>
      </c>
      <c r="D16" s="67"/>
      <c r="E16" s="71">
        <f>G16+I16</f>
        <v>30719</v>
      </c>
      <c r="F16" s="73">
        <f t="shared" si="0"/>
        <v>4.8143851508120727</v>
      </c>
      <c r="G16" s="71">
        <v>19487</v>
      </c>
      <c r="H16" s="73">
        <f>G16/E16*100</f>
        <v>63.436309775708843</v>
      </c>
      <c r="I16" s="71">
        <v>11232</v>
      </c>
      <c r="J16" s="73">
        <f>I16/E16*100</f>
        <v>36.563690224291157</v>
      </c>
      <c r="K16" s="43"/>
      <c r="Q16" s="24"/>
      <c r="R16" s="24"/>
      <c r="S16" s="24"/>
      <c r="T16" s="24"/>
      <c r="U16" s="24"/>
      <c r="V16" s="24"/>
      <c r="W16" s="24"/>
    </row>
    <row r="17" spans="2:23" ht="15" x14ac:dyDescent="0.25">
      <c r="C17" s="67">
        <v>1994</v>
      </c>
      <c r="D17" s="67"/>
      <c r="E17" s="71">
        <f>G17+I17</f>
        <v>31931</v>
      </c>
      <c r="F17" s="73">
        <f t="shared" si="0"/>
        <v>3.9454409323220085</v>
      </c>
      <c r="G17" s="71">
        <v>20035</v>
      </c>
      <c r="H17" s="73">
        <f>G17/E17*100</f>
        <v>62.744668190786378</v>
      </c>
      <c r="I17" s="71">
        <v>11896</v>
      </c>
      <c r="J17" s="73">
        <f>I17/E17*100</f>
        <v>37.255331809213615</v>
      </c>
      <c r="K17" s="43"/>
      <c r="Q17" s="24"/>
      <c r="R17" s="24"/>
      <c r="S17" s="24"/>
      <c r="T17" s="24"/>
      <c r="U17" s="24"/>
      <c r="V17" s="24"/>
      <c r="W17" s="24"/>
    </row>
    <row r="18" spans="2:23" ht="15" x14ac:dyDescent="0.25">
      <c r="C18" s="67"/>
      <c r="D18" s="67"/>
      <c r="E18" s="71"/>
      <c r="F18" s="73"/>
      <c r="G18" s="71"/>
      <c r="H18" s="73"/>
      <c r="I18" s="71"/>
      <c r="J18" s="73"/>
      <c r="K18" s="43"/>
      <c r="Q18" s="24"/>
      <c r="R18" s="24"/>
      <c r="S18" s="24"/>
      <c r="T18" s="24"/>
      <c r="U18" s="24"/>
      <c r="V18" s="24"/>
      <c r="W18" s="24"/>
    </row>
    <row r="19" spans="2:23" ht="15" x14ac:dyDescent="0.25">
      <c r="C19" s="67">
        <v>1995</v>
      </c>
      <c r="D19" s="67"/>
      <c r="E19" s="71">
        <f>G19+I19</f>
        <v>33332</v>
      </c>
      <c r="F19" s="73">
        <f>(E19/E17-1)*100</f>
        <v>4.3875857317340561</v>
      </c>
      <c r="G19" s="71">
        <v>20666</v>
      </c>
      <c r="H19" s="73">
        <f>G19/E19*100</f>
        <v>62.000480019200765</v>
      </c>
      <c r="I19" s="71">
        <v>12666</v>
      </c>
      <c r="J19" s="73">
        <f>I19/E19*100</f>
        <v>37.999519980799235</v>
      </c>
      <c r="K19" s="43"/>
      <c r="Q19" s="24"/>
      <c r="R19" s="24"/>
      <c r="S19" s="24"/>
      <c r="T19" s="24"/>
      <c r="U19" s="24"/>
      <c r="V19" s="24"/>
      <c r="W19" s="24"/>
    </row>
    <row r="20" spans="2:23" ht="15" x14ac:dyDescent="0.25">
      <c r="C20" s="67">
        <v>1996</v>
      </c>
      <c r="D20" s="67"/>
      <c r="E20" s="71">
        <v>35200</v>
      </c>
      <c r="F20" s="73">
        <f t="shared" si="0"/>
        <v>5.6042241689667538</v>
      </c>
      <c r="G20" s="71">
        <f>E20*0.59</f>
        <v>20768</v>
      </c>
      <c r="H20" s="73">
        <f>G20/E20*100</f>
        <v>59</v>
      </c>
      <c r="I20" s="71">
        <v>13785</v>
      </c>
      <c r="J20" s="73">
        <f>I20/E20*100</f>
        <v>39.161931818181813</v>
      </c>
      <c r="K20" s="43"/>
      <c r="Q20" s="24"/>
      <c r="R20" s="24"/>
      <c r="S20" s="24"/>
      <c r="T20" s="24"/>
      <c r="U20" s="24"/>
      <c r="V20" s="24"/>
      <c r="W20" s="24"/>
    </row>
    <row r="21" spans="2:23" ht="15" x14ac:dyDescent="0.25">
      <c r="C21" s="67">
        <v>1997</v>
      </c>
      <c r="D21" s="67"/>
      <c r="E21" s="71">
        <v>36600</v>
      </c>
      <c r="F21" s="73">
        <f t="shared" si="0"/>
        <v>3.9772727272727293</v>
      </c>
      <c r="G21" s="71">
        <f>E21*0.58</f>
        <v>21228</v>
      </c>
      <c r="H21" s="73">
        <f>G21/E21*100</f>
        <v>57.999999999999993</v>
      </c>
      <c r="I21" s="71">
        <f>E21-G21</f>
        <v>15372</v>
      </c>
      <c r="J21" s="73">
        <f>I21/E21*100</f>
        <v>42</v>
      </c>
      <c r="K21" s="43"/>
      <c r="Q21" s="24"/>
      <c r="R21" s="24"/>
      <c r="S21" s="24"/>
      <c r="T21" s="24"/>
      <c r="U21" s="24"/>
      <c r="V21" s="24"/>
      <c r="W21" s="24"/>
    </row>
    <row r="22" spans="2:23" ht="15" x14ac:dyDescent="0.25">
      <c r="C22" s="67">
        <v>1998</v>
      </c>
      <c r="D22" s="67"/>
      <c r="E22" s="71">
        <v>38400</v>
      </c>
      <c r="F22" s="73">
        <f t="shared" si="0"/>
        <v>4.9180327868852514</v>
      </c>
      <c r="G22" s="71">
        <f>E22*0.55</f>
        <v>21120</v>
      </c>
      <c r="H22" s="73">
        <f>G22/E22*100</f>
        <v>55.000000000000007</v>
      </c>
      <c r="I22" s="71">
        <f>E22-G22</f>
        <v>17280</v>
      </c>
      <c r="J22" s="73">
        <f>I22/E22*100</f>
        <v>45</v>
      </c>
      <c r="K22" s="43"/>
      <c r="Q22" s="24"/>
      <c r="R22" s="24"/>
      <c r="S22" s="24"/>
      <c r="T22" s="24"/>
      <c r="U22" s="24"/>
      <c r="V22" s="24"/>
      <c r="W22" s="24"/>
    </row>
    <row r="23" spans="2:23" ht="15" x14ac:dyDescent="0.25">
      <c r="C23" s="67">
        <v>1999</v>
      </c>
      <c r="D23" s="67"/>
      <c r="E23" s="71">
        <v>39600</v>
      </c>
      <c r="F23" s="73">
        <f t="shared" si="0"/>
        <v>3.125</v>
      </c>
      <c r="G23" s="71">
        <f>E23*0.53</f>
        <v>20988</v>
      </c>
      <c r="H23" s="73">
        <f>G23/E23*100</f>
        <v>53</v>
      </c>
      <c r="I23" s="71">
        <f>E23-G23</f>
        <v>18612</v>
      </c>
      <c r="J23" s="73">
        <f>I23/E23*100</f>
        <v>47</v>
      </c>
      <c r="K23" s="43"/>
      <c r="Q23" s="24"/>
      <c r="R23" s="24"/>
      <c r="S23" s="24"/>
      <c r="T23" s="24"/>
      <c r="U23" s="24"/>
      <c r="V23" s="24"/>
      <c r="W23" s="24"/>
    </row>
    <row r="24" spans="2:23" x14ac:dyDescent="0.2">
      <c r="C24" s="67"/>
      <c r="D24" s="67"/>
      <c r="E24" s="71"/>
      <c r="F24" s="73"/>
      <c r="G24" s="71"/>
      <c r="H24" s="73"/>
      <c r="I24" s="71"/>
      <c r="J24" s="73"/>
      <c r="K24" s="43"/>
    </row>
    <row r="25" spans="2:23" x14ac:dyDescent="0.2">
      <c r="B25" s="74"/>
      <c r="C25" s="67">
        <v>2000</v>
      </c>
      <c r="D25" s="67"/>
      <c r="E25" s="71">
        <v>40800</v>
      </c>
      <c r="F25" s="73">
        <f>(E25/E23-1)*100</f>
        <v>3.0303030303030276</v>
      </c>
      <c r="G25" s="71">
        <f>E25*0.53</f>
        <v>21624</v>
      </c>
      <c r="H25" s="73">
        <f>G25/E25*100</f>
        <v>53</v>
      </c>
      <c r="I25" s="71">
        <f>E25-G25</f>
        <v>19176</v>
      </c>
      <c r="J25" s="73">
        <f>I25/E25*100</f>
        <v>47</v>
      </c>
      <c r="K25" s="43"/>
    </row>
    <row r="26" spans="2:23" x14ac:dyDescent="0.2">
      <c r="B26" s="74"/>
      <c r="C26" s="67">
        <v>2001</v>
      </c>
      <c r="D26" s="67"/>
      <c r="E26" s="71">
        <v>41900</v>
      </c>
      <c r="F26" s="73">
        <f t="shared" si="0"/>
        <v>2.6960784313725394</v>
      </c>
      <c r="G26" s="71">
        <f>E26*0.53</f>
        <v>22207</v>
      </c>
      <c r="H26" s="73">
        <f>G26/E26*100</f>
        <v>53</v>
      </c>
      <c r="I26" s="71">
        <f>E26-G26</f>
        <v>19693</v>
      </c>
      <c r="J26" s="73">
        <f>I26/E26*100</f>
        <v>47</v>
      </c>
      <c r="K26" s="43"/>
    </row>
    <row r="27" spans="2:23" x14ac:dyDescent="0.2">
      <c r="B27" s="74"/>
      <c r="C27" s="67">
        <v>2002</v>
      </c>
      <c r="D27" s="67"/>
      <c r="E27" s="71">
        <v>43004</v>
      </c>
      <c r="F27" s="73">
        <f t="shared" si="0"/>
        <v>2.6348448687350867</v>
      </c>
      <c r="G27" s="71">
        <v>24892</v>
      </c>
      <c r="H27" s="73">
        <v>58</v>
      </c>
      <c r="I27" s="71">
        <v>18112</v>
      </c>
      <c r="J27" s="73">
        <f>I27/E27*100</f>
        <v>42.117012370942234</v>
      </c>
      <c r="K27" s="43"/>
    </row>
    <row r="28" spans="2:23" x14ac:dyDescent="0.2">
      <c r="B28" s="74"/>
      <c r="C28" s="67">
        <v>2003</v>
      </c>
      <c r="D28" s="67"/>
      <c r="E28" s="71">
        <v>44144</v>
      </c>
      <c r="F28" s="73">
        <f t="shared" si="0"/>
        <v>2.6509161938424342</v>
      </c>
      <c r="G28" s="71">
        <v>26087</v>
      </c>
      <c r="H28" s="73">
        <f>G28/E28*100</f>
        <v>59.095233780355208</v>
      </c>
      <c r="I28" s="71">
        <v>18057</v>
      </c>
      <c r="J28" s="73">
        <f>I28/E28*100</f>
        <v>40.904766219644799</v>
      </c>
      <c r="K28" s="43"/>
    </row>
    <row r="29" spans="2:23" x14ac:dyDescent="0.2">
      <c r="B29" s="74"/>
      <c r="C29" s="67">
        <v>2004</v>
      </c>
      <c r="D29" s="75" t="s">
        <v>27</v>
      </c>
      <c r="E29" s="71">
        <v>36340</v>
      </c>
      <c r="F29" s="76">
        <f>(E29/E28-1)*100</f>
        <v>-17.678506705328012</v>
      </c>
      <c r="G29" s="71">
        <v>22131</v>
      </c>
      <c r="H29" s="73">
        <f>G29/E29*100</f>
        <v>60.899834892680239</v>
      </c>
      <c r="I29" s="71">
        <v>14209</v>
      </c>
      <c r="J29" s="73">
        <f>I29/E29*100</f>
        <v>39.100165107319754</v>
      </c>
      <c r="K29" s="43"/>
    </row>
    <row r="30" spans="2:23" x14ac:dyDescent="0.2">
      <c r="B30" s="74"/>
      <c r="C30" s="67"/>
      <c r="D30" s="67"/>
      <c r="E30" s="71"/>
      <c r="F30" s="73"/>
      <c r="G30" s="71"/>
      <c r="H30" s="73"/>
      <c r="I30" s="71"/>
      <c r="J30" s="73"/>
      <c r="K30" s="43"/>
    </row>
    <row r="31" spans="2:23" x14ac:dyDescent="0.2">
      <c r="B31" s="74"/>
      <c r="C31" s="67">
        <v>2005</v>
      </c>
      <c r="D31" s="75" t="s">
        <v>28</v>
      </c>
      <c r="E31" s="71">
        <f>+G31+I31</f>
        <v>52466</v>
      </c>
      <c r="F31" s="73">
        <f>(E31/E29-1)*100</f>
        <v>44.375343973582829</v>
      </c>
      <c r="G31" s="71">
        <v>31787</v>
      </c>
      <c r="H31" s="73">
        <f t="shared" ref="H31:H37" si="1">G31/E31*100</f>
        <v>60.585903251629624</v>
      </c>
      <c r="I31" s="71">
        <v>20679</v>
      </c>
      <c r="J31" s="73">
        <f t="shared" ref="J31:J37" si="2">I31/E31*100</f>
        <v>39.414096748370376</v>
      </c>
      <c r="K31" s="43"/>
    </row>
    <row r="32" spans="2:23" ht="14.25" x14ac:dyDescent="0.2">
      <c r="B32" s="74"/>
      <c r="C32" s="67">
        <v>2006</v>
      </c>
      <c r="D32" s="77"/>
      <c r="E32" s="71">
        <f t="shared" ref="E32:E37" si="3">+G32+I32</f>
        <v>53172</v>
      </c>
      <c r="F32" s="73">
        <f t="shared" si="0"/>
        <v>1.3456333625586181</v>
      </c>
      <c r="G32" s="71">
        <v>30840</v>
      </c>
      <c r="H32" s="73">
        <f t="shared" si="1"/>
        <v>58.000451365380279</v>
      </c>
      <c r="I32" s="71">
        <v>22332</v>
      </c>
      <c r="J32" s="73">
        <f t="shared" si="2"/>
        <v>41.999548634619728</v>
      </c>
      <c r="K32" s="43"/>
    </row>
    <row r="33" spans="2:11" ht="14.25" x14ac:dyDescent="0.2">
      <c r="B33" s="74"/>
      <c r="C33" s="67">
        <v>2007</v>
      </c>
      <c r="D33" s="77"/>
      <c r="E33" s="71">
        <f t="shared" si="3"/>
        <v>54986</v>
      </c>
      <c r="F33" s="73">
        <f t="shared" ref="F33:F37" si="4">(E33/E32-1)*100</f>
        <v>3.4115699992477211</v>
      </c>
      <c r="G33" s="71">
        <v>31342</v>
      </c>
      <c r="H33" s="73">
        <f t="shared" si="1"/>
        <v>56.999963627105075</v>
      </c>
      <c r="I33" s="71">
        <v>23644</v>
      </c>
      <c r="J33" s="73">
        <f t="shared" si="2"/>
        <v>43.000036372894918</v>
      </c>
      <c r="K33" s="43"/>
    </row>
    <row r="34" spans="2:11" x14ac:dyDescent="0.2">
      <c r="C34" s="67">
        <v>2008</v>
      </c>
      <c r="D34" s="61"/>
      <c r="E34" s="71">
        <f t="shared" si="3"/>
        <v>57010</v>
      </c>
      <c r="F34" s="73">
        <f t="shared" si="4"/>
        <v>3.6809369657730961</v>
      </c>
      <c r="G34" s="71">
        <v>31858</v>
      </c>
      <c r="H34" s="73">
        <f t="shared" si="1"/>
        <v>55.881424311524299</v>
      </c>
      <c r="I34" s="71">
        <v>25152</v>
      </c>
      <c r="J34" s="73">
        <f t="shared" si="2"/>
        <v>44.118575688475708</v>
      </c>
      <c r="K34" s="43"/>
    </row>
    <row r="35" spans="2:11" ht="14.25" x14ac:dyDescent="0.2">
      <c r="C35" s="67">
        <v>2009</v>
      </c>
      <c r="D35" s="78"/>
      <c r="E35" s="71">
        <f t="shared" si="3"/>
        <v>56005</v>
      </c>
      <c r="F35" s="76">
        <f t="shared" si="4"/>
        <v>-1.7628486230485851</v>
      </c>
      <c r="G35" s="71">
        <v>31264</v>
      </c>
      <c r="H35" s="73">
        <f t="shared" si="1"/>
        <v>55.823587179716093</v>
      </c>
      <c r="I35" s="71">
        <v>24741</v>
      </c>
      <c r="J35" s="73">
        <f t="shared" si="2"/>
        <v>44.176412820283907</v>
      </c>
      <c r="K35" s="43"/>
    </row>
    <row r="36" spans="2:11" x14ac:dyDescent="0.2">
      <c r="C36" s="67">
        <v>2010</v>
      </c>
      <c r="D36" s="61"/>
      <c r="E36" s="71">
        <f t="shared" si="3"/>
        <v>55036</v>
      </c>
      <c r="F36" s="76">
        <f t="shared" si="4"/>
        <v>-1.7302026604767429</v>
      </c>
      <c r="G36" s="79">
        <v>30979</v>
      </c>
      <c r="H36" s="73">
        <f t="shared" si="1"/>
        <v>56.288611090922302</v>
      </c>
      <c r="I36" s="79">
        <v>24057</v>
      </c>
      <c r="J36" s="73">
        <f t="shared" si="2"/>
        <v>43.711388909077691</v>
      </c>
      <c r="K36" s="43"/>
    </row>
    <row r="37" spans="2:11" x14ac:dyDescent="0.2">
      <c r="C37" s="67">
        <v>2011</v>
      </c>
      <c r="D37" s="61"/>
      <c r="E37" s="71">
        <f t="shared" si="3"/>
        <v>55517</v>
      </c>
      <c r="F37" s="76">
        <f t="shared" si="4"/>
        <v>0.87397339922958839</v>
      </c>
      <c r="G37" s="79">
        <v>31325</v>
      </c>
      <c r="H37" s="73">
        <f t="shared" si="1"/>
        <v>56.424158365905939</v>
      </c>
      <c r="I37" s="79">
        <v>24192</v>
      </c>
      <c r="J37" s="73">
        <f t="shared" si="2"/>
        <v>43.575841634094061</v>
      </c>
      <c r="K37" s="43"/>
    </row>
    <row r="38" spans="2:11" x14ac:dyDescent="0.2">
      <c r="C38" s="67">
        <v>2012</v>
      </c>
      <c r="D38" s="61"/>
      <c r="E38" s="71">
        <v>56732.00000000195</v>
      </c>
      <c r="F38" s="76">
        <f>(E38/E37-1)*100</f>
        <v>2.1885188320729609</v>
      </c>
      <c r="G38" s="79">
        <v>32200.999999999356</v>
      </c>
      <c r="H38" s="73">
        <f>G38/E38*100</f>
        <v>56.759853345551448</v>
      </c>
      <c r="I38" s="79">
        <v>24531.000000000822</v>
      </c>
      <c r="J38" s="73">
        <f>I38/E38*100</f>
        <v>43.240146654445425</v>
      </c>
      <c r="K38" s="43"/>
    </row>
    <row r="39" spans="2:11" ht="14.25" customHeight="1" x14ac:dyDescent="0.2">
      <c r="C39" s="80">
        <v>2013</v>
      </c>
      <c r="D39" s="81" t="s">
        <v>197</v>
      </c>
      <c r="E39" s="71">
        <v>55747</v>
      </c>
      <c r="F39" s="76">
        <f>(E39/E38-1)*100</f>
        <v>-1.7362335190050038</v>
      </c>
      <c r="G39" s="79">
        <v>32798</v>
      </c>
      <c r="H39" s="73">
        <f>G39/E39*100</f>
        <v>58.833659210361098</v>
      </c>
      <c r="I39" s="79">
        <v>22949</v>
      </c>
      <c r="J39" s="73">
        <f>I39/E39*100</f>
        <v>41.166340789638909</v>
      </c>
      <c r="K39" s="43"/>
    </row>
    <row r="40" spans="2:11" x14ac:dyDescent="0.2">
      <c r="C40" s="82">
        <v>2014</v>
      </c>
      <c r="E40" s="71">
        <v>58237.999999999462</v>
      </c>
      <c r="F40" s="76">
        <f>(E40/E39-1)*100</f>
        <v>4.4684018870960962</v>
      </c>
      <c r="G40" s="79">
        <v>33446.999999999614</v>
      </c>
      <c r="H40" s="73">
        <f>G40/E40*100</f>
        <v>57.431573886465749</v>
      </c>
      <c r="I40" s="79">
        <v>24790.999999999847</v>
      </c>
      <c r="J40" s="73">
        <f>I40/E40*100</f>
        <v>42.568426113534251</v>
      </c>
      <c r="K40" s="43"/>
    </row>
    <row r="41" spans="2:11" x14ac:dyDescent="0.2">
      <c r="B41" s="61"/>
      <c r="C41" s="83"/>
      <c r="D41" s="83"/>
      <c r="E41" s="84"/>
      <c r="F41" s="85"/>
      <c r="G41" s="84"/>
      <c r="H41" s="86"/>
      <c r="I41" s="87"/>
      <c r="J41" s="88"/>
      <c r="K41" s="61"/>
    </row>
    <row r="42" spans="2:11" x14ac:dyDescent="0.2">
      <c r="C42" s="89" t="s">
        <v>31</v>
      </c>
      <c r="D42" s="89"/>
      <c r="K42" s="61"/>
    </row>
    <row r="43" spans="2:11" x14ac:dyDescent="0.2">
      <c r="B43" s="90" t="s">
        <v>32</v>
      </c>
      <c r="C43" s="27" t="s">
        <v>33</v>
      </c>
    </row>
    <row r="44" spans="2:11" ht="14.25" x14ac:dyDescent="0.2">
      <c r="B44" s="91"/>
      <c r="C44" s="27" t="s">
        <v>124</v>
      </c>
    </row>
    <row r="45" spans="2:11" ht="14.25" x14ac:dyDescent="0.2">
      <c r="B45" s="91" t="s">
        <v>28</v>
      </c>
      <c r="C45" s="27" t="s">
        <v>34</v>
      </c>
    </row>
    <row r="46" spans="2:11" ht="14.25" x14ac:dyDescent="0.2">
      <c r="B46" s="91"/>
      <c r="C46" s="27" t="s">
        <v>35</v>
      </c>
    </row>
    <row r="47" spans="2:11" ht="14.25" x14ac:dyDescent="0.2">
      <c r="B47" s="91"/>
      <c r="C47" s="27" t="s">
        <v>130</v>
      </c>
    </row>
    <row r="48" spans="2:11" ht="14.25" x14ac:dyDescent="0.2">
      <c r="B48" s="92"/>
    </row>
    <row r="49" spans="2:12" x14ac:dyDescent="0.2">
      <c r="C49" s="52" t="s">
        <v>39</v>
      </c>
      <c r="D49" s="93"/>
      <c r="E49" s="93"/>
      <c r="F49" s="93"/>
      <c r="G49" s="93"/>
      <c r="H49" s="93"/>
      <c r="I49" s="93"/>
      <c r="J49" s="93"/>
      <c r="K49" s="61"/>
    </row>
    <row r="53" spans="2:12" s="24" customFormat="1" ht="12.75" customHeight="1" x14ac:dyDescent="0.25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</row>
    <row r="54" spans="2:12" x14ac:dyDescent="0.2">
      <c r="B54" s="113"/>
      <c r="C54" s="113"/>
      <c r="D54" s="113"/>
      <c r="E54" s="113"/>
      <c r="F54" s="113"/>
      <c r="G54" s="113"/>
      <c r="H54" s="113"/>
      <c r="I54" s="113"/>
      <c r="J54" s="113"/>
    </row>
  </sheetData>
  <mergeCells count="3">
    <mergeCell ref="D8:J8"/>
    <mergeCell ref="G10:H10"/>
    <mergeCell ref="I10:J10"/>
  </mergeCells>
  <pageMargins left="0.7" right="0.7" top="0.75" bottom="0.75" header="0.3" footer="0.3"/>
  <pageSetup scale="79" orientation="portrait" r:id="rId1"/>
  <ignoredErrors>
    <ignoredError sqref="F12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5122" r:id="rId4">
          <objectPr defaultSize="0" autoPict="0" r:id="rId5">
            <anchor moveWithCells="1" sizeWithCells="1">
              <from>
                <xdr:col>0</xdr:col>
                <xdr:colOff>85725</xdr:colOff>
                <xdr:row>0</xdr:row>
                <xdr:rowOff>57150</xdr:rowOff>
              </from>
              <to>
                <xdr:col>2</xdr:col>
                <xdr:colOff>85725</xdr:colOff>
                <xdr:row>3</xdr:row>
                <xdr:rowOff>19050</xdr:rowOff>
              </to>
            </anchor>
          </objectPr>
        </oleObject>
      </mc:Choice>
      <mc:Fallback>
        <oleObject progId="MSPhotoEd.3" shapeId="5122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V49"/>
  <sheetViews>
    <sheetView zoomScaleNormal="100" zoomScaleSheetLayoutView="100" workbookViewId="0">
      <selection activeCell="M2" sqref="M2"/>
    </sheetView>
  </sheetViews>
  <sheetFormatPr defaultRowHeight="12.75" x14ac:dyDescent="0.2"/>
  <cols>
    <col min="1" max="1" width="9.140625" style="27"/>
    <col min="2" max="2" width="4" style="27" customWidth="1"/>
    <col min="3" max="3" width="9.140625" style="27"/>
    <col min="4" max="4" width="2" style="27" customWidth="1"/>
    <col min="5" max="5" width="12.42578125" style="27" customWidth="1"/>
    <col min="6" max="6" width="10.140625" style="27" customWidth="1"/>
    <col min="7" max="7" width="9.5703125" style="27" customWidth="1"/>
    <col min="8" max="8" width="7.140625" style="27" customWidth="1"/>
    <col min="9" max="9" width="9.28515625" style="27" customWidth="1"/>
    <col min="10" max="10" width="7.5703125" style="27" customWidth="1"/>
    <col min="11" max="11" width="2.7109375" style="27" customWidth="1"/>
    <col min="12" max="12" width="20.140625" style="27" customWidth="1"/>
    <col min="13" max="16384" width="9.140625" style="27"/>
  </cols>
  <sheetData>
    <row r="3" spans="2:22" x14ac:dyDescent="0.2">
      <c r="H3" s="25"/>
      <c r="I3" s="25"/>
      <c r="J3" s="59" t="s">
        <v>181</v>
      </c>
      <c r="K3" s="59"/>
      <c r="M3" s="59"/>
    </row>
    <row r="4" spans="2:22" ht="9" customHeight="1" x14ac:dyDescent="0.2"/>
    <row r="8" spans="2:22" x14ac:dyDescent="0.2">
      <c r="C8" s="60">
        <v>1.04</v>
      </c>
      <c r="D8" s="29" t="s">
        <v>187</v>
      </c>
      <c r="E8" s="29"/>
      <c r="F8" s="29"/>
      <c r="G8" s="29"/>
      <c r="H8" s="29"/>
      <c r="I8" s="29"/>
      <c r="J8" s="29"/>
      <c r="K8" s="100"/>
    </row>
    <row r="9" spans="2:22" x14ac:dyDescent="0.2">
      <c r="C9" s="101"/>
      <c r="D9" s="101"/>
      <c r="E9" s="101"/>
      <c r="F9" s="101"/>
      <c r="G9" s="101"/>
      <c r="H9" s="101"/>
      <c r="I9" s="101"/>
      <c r="J9" s="101"/>
      <c r="K9" s="61"/>
    </row>
    <row r="10" spans="2:22" ht="25.5" x14ac:dyDescent="0.2">
      <c r="C10" s="102" t="s">
        <v>22</v>
      </c>
      <c r="D10" s="103"/>
      <c r="E10" s="103" t="s">
        <v>23</v>
      </c>
      <c r="F10" s="103" t="s">
        <v>24</v>
      </c>
      <c r="G10" s="64" t="s">
        <v>2</v>
      </c>
      <c r="H10" s="64"/>
      <c r="I10" s="64" t="s">
        <v>3</v>
      </c>
      <c r="J10" s="64"/>
      <c r="K10" s="103"/>
      <c r="L10" s="65"/>
    </row>
    <row r="11" spans="2:22" x14ac:dyDescent="0.2">
      <c r="C11" s="66"/>
      <c r="D11" s="66"/>
      <c r="E11" s="66"/>
      <c r="F11" s="66"/>
      <c r="G11" s="66" t="s">
        <v>4</v>
      </c>
      <c r="H11" s="104" t="s">
        <v>5</v>
      </c>
      <c r="I11" s="66" t="s">
        <v>4</v>
      </c>
      <c r="J11" s="66" t="s">
        <v>5</v>
      </c>
      <c r="K11" s="102"/>
      <c r="L11" s="65"/>
    </row>
    <row r="12" spans="2:22" x14ac:dyDescent="0.2">
      <c r="C12" s="95">
        <v>1989</v>
      </c>
      <c r="D12" s="95"/>
      <c r="E12" s="96">
        <f>G12+I12</f>
        <v>25695</v>
      </c>
      <c r="F12" s="97" t="e">
        <f>(E12/#REF!-1)*100</f>
        <v>#REF!</v>
      </c>
      <c r="G12" s="96">
        <v>17118</v>
      </c>
      <c r="H12" s="98">
        <f>G12/E12*100</f>
        <v>66.619964973730291</v>
      </c>
      <c r="I12" s="96">
        <v>8577</v>
      </c>
      <c r="J12" s="99">
        <f>I12/E12*100</f>
        <v>33.380035026269702</v>
      </c>
      <c r="K12" s="70"/>
      <c r="L12" s="43"/>
    </row>
    <row r="13" spans="2:22" ht="15" x14ac:dyDescent="0.25">
      <c r="B13" s="74"/>
      <c r="C13" s="105">
        <v>2005</v>
      </c>
      <c r="D13" s="75" t="s">
        <v>27</v>
      </c>
      <c r="E13" s="71">
        <f>+G13+I13</f>
        <v>52465</v>
      </c>
      <c r="F13" s="73"/>
      <c r="G13" s="71">
        <v>26357</v>
      </c>
      <c r="H13" s="73">
        <f t="shared" ref="H13:H19" si="0">G13/E13*100</f>
        <v>50.237301057848093</v>
      </c>
      <c r="I13" s="71">
        <v>26108</v>
      </c>
      <c r="J13" s="72">
        <f t="shared" ref="J13:J19" si="1">I13/E13*100</f>
        <v>49.762698942151914</v>
      </c>
      <c r="K13" s="73"/>
      <c r="L13" s="43"/>
      <c r="M13" s="24"/>
      <c r="N13" s="24"/>
      <c r="O13" s="24"/>
      <c r="P13" s="24"/>
    </row>
    <row r="14" spans="2:22" ht="15" x14ac:dyDescent="0.25">
      <c r="B14" s="74"/>
      <c r="C14" s="105">
        <v>2006</v>
      </c>
      <c r="D14" s="77"/>
      <c r="E14" s="71">
        <f>+G14+I14</f>
        <v>51992</v>
      </c>
      <c r="F14" s="76">
        <f t="shared" ref="F14" si="2">(E14/E13-1)*100</f>
        <v>-0.90155341656342758</v>
      </c>
      <c r="G14" s="71">
        <v>26340</v>
      </c>
      <c r="H14" s="73">
        <f t="shared" si="0"/>
        <v>50.661640252346515</v>
      </c>
      <c r="I14" s="71">
        <v>25652</v>
      </c>
      <c r="J14" s="72">
        <f t="shared" si="1"/>
        <v>49.338359747653485</v>
      </c>
      <c r="K14" s="73"/>
      <c r="L14" s="43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2:22" ht="15" x14ac:dyDescent="0.25">
      <c r="B15" s="74"/>
      <c r="C15" s="105">
        <v>2007</v>
      </c>
      <c r="D15" s="77"/>
      <c r="E15" s="71">
        <f t="shared" ref="E15:E19" si="3">+G15+I15</f>
        <v>53886</v>
      </c>
      <c r="F15" s="73">
        <f t="shared" ref="F15:F19" si="4">(E15/E14-1)*100</f>
        <v>3.6428681335590074</v>
      </c>
      <c r="G15" s="71">
        <v>26773</v>
      </c>
      <c r="H15" s="73">
        <f t="shared" si="0"/>
        <v>49.68451917009984</v>
      </c>
      <c r="I15" s="71">
        <v>27113</v>
      </c>
      <c r="J15" s="72">
        <f t="shared" si="1"/>
        <v>50.31548082990016</v>
      </c>
      <c r="K15" s="73"/>
      <c r="L15" s="43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2:22" ht="15" x14ac:dyDescent="0.25">
      <c r="C16" s="105">
        <v>2008</v>
      </c>
      <c r="D16" s="61"/>
      <c r="E16" s="71">
        <f t="shared" si="3"/>
        <v>57009</v>
      </c>
      <c r="F16" s="73">
        <f t="shared" si="4"/>
        <v>5.7955684222247061</v>
      </c>
      <c r="G16" s="71">
        <v>28264</v>
      </c>
      <c r="H16" s="73">
        <f t="shared" si="0"/>
        <v>49.578136785419844</v>
      </c>
      <c r="I16" s="71">
        <v>28745</v>
      </c>
      <c r="J16" s="72">
        <f t="shared" si="1"/>
        <v>50.421863214580156</v>
      </c>
      <c r="K16" s="73"/>
      <c r="L16" s="43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2" ht="15" x14ac:dyDescent="0.25">
      <c r="C17" s="105">
        <v>2009</v>
      </c>
      <c r="D17" s="78"/>
      <c r="E17" s="71">
        <f t="shared" si="3"/>
        <v>56005</v>
      </c>
      <c r="F17" s="76">
        <f t="shared" si="4"/>
        <v>-1.7611254363346096</v>
      </c>
      <c r="G17" s="71">
        <v>27840</v>
      </c>
      <c r="H17" s="73">
        <f t="shared" si="0"/>
        <v>49.709847335059372</v>
      </c>
      <c r="I17" s="71">
        <v>28165</v>
      </c>
      <c r="J17" s="72">
        <f t="shared" si="1"/>
        <v>50.290152664940635</v>
      </c>
      <c r="K17" s="73"/>
      <c r="L17" s="61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2:22" ht="15" x14ac:dyDescent="0.25">
      <c r="C18" s="105">
        <v>2010</v>
      </c>
      <c r="D18" s="61"/>
      <c r="E18" s="71">
        <f t="shared" si="3"/>
        <v>55036</v>
      </c>
      <c r="F18" s="76">
        <f t="shared" si="4"/>
        <v>-1.7302026604767429</v>
      </c>
      <c r="G18" s="79">
        <v>27219</v>
      </c>
      <c r="H18" s="73">
        <f t="shared" si="0"/>
        <v>49.456719238316737</v>
      </c>
      <c r="I18" s="79">
        <v>27817</v>
      </c>
      <c r="J18" s="72">
        <f t="shared" si="1"/>
        <v>50.543280761683263</v>
      </c>
      <c r="K18" s="73"/>
      <c r="L18" s="61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2:22" ht="15" x14ac:dyDescent="0.25">
      <c r="C19" s="105">
        <v>2011</v>
      </c>
      <c r="D19" s="61"/>
      <c r="E19" s="71">
        <f t="shared" si="3"/>
        <v>55517</v>
      </c>
      <c r="F19" s="76">
        <f t="shared" si="4"/>
        <v>0.87397339922958839</v>
      </c>
      <c r="G19" s="79">
        <v>27454</v>
      </c>
      <c r="H19" s="73">
        <f t="shared" si="0"/>
        <v>49.45151935443198</v>
      </c>
      <c r="I19" s="79">
        <v>28063</v>
      </c>
      <c r="J19" s="72">
        <f t="shared" si="1"/>
        <v>50.548480645568027</v>
      </c>
      <c r="K19" s="70"/>
      <c r="L19" s="61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2:22" ht="15" x14ac:dyDescent="0.25">
      <c r="C20" s="105">
        <v>2012</v>
      </c>
      <c r="D20" s="61"/>
      <c r="E20" s="71">
        <v>56732</v>
      </c>
      <c r="F20" s="76">
        <f>(E20/E19-1)*100</f>
        <v>2.1885188320694526</v>
      </c>
      <c r="G20" s="79">
        <v>27752.809461667439</v>
      </c>
      <c r="H20" s="73">
        <f>G20/E20*100</f>
        <v>48.919145211992245</v>
      </c>
      <c r="I20" s="79">
        <v>28979.190538332532</v>
      </c>
      <c r="J20" s="72">
        <f>I20/E20*100</f>
        <v>51.080854788007699</v>
      </c>
      <c r="K20" s="70"/>
      <c r="L20" s="61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2:22" ht="15" x14ac:dyDescent="0.25">
      <c r="C21" s="105" t="s">
        <v>198</v>
      </c>
      <c r="D21" s="61"/>
      <c r="E21" s="71">
        <v>55747</v>
      </c>
      <c r="F21" s="76">
        <f>(E21/E20-1)*100</f>
        <v>-1.7362335190016176</v>
      </c>
      <c r="G21" s="79">
        <v>27133</v>
      </c>
      <c r="H21" s="73">
        <f>G21/E21*100</f>
        <v>48.671677399680704</v>
      </c>
      <c r="I21" s="79">
        <v>28614</v>
      </c>
      <c r="J21" s="72">
        <f>I21/E21*100</f>
        <v>51.328322600319296</v>
      </c>
      <c r="K21" s="70"/>
      <c r="L21" s="61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2:22" ht="15" x14ac:dyDescent="0.25">
      <c r="C22" s="106">
        <v>2014</v>
      </c>
      <c r="D22" s="101"/>
      <c r="E22" s="107">
        <v>58237.999999999432</v>
      </c>
      <c r="F22" s="108">
        <f>(E22/E21-1)*100</f>
        <v>4.4684018870960518</v>
      </c>
      <c r="G22" s="109">
        <v>28321.962199237521</v>
      </c>
      <c r="H22" s="110">
        <f>G22/E22*100</f>
        <v>48.631412821933786</v>
      </c>
      <c r="I22" s="109">
        <v>29916.037800761907</v>
      </c>
      <c r="J22" s="111">
        <f>I22/E22*100</f>
        <v>51.368587178066207</v>
      </c>
      <c r="K22" s="70"/>
      <c r="L22" s="61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2:22" ht="15" x14ac:dyDescent="0.25">
      <c r="K23" s="70"/>
      <c r="L23" s="61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2" ht="15" x14ac:dyDescent="0.25">
      <c r="B24" s="61"/>
      <c r="C24" s="67"/>
      <c r="D24" s="67"/>
      <c r="E24" s="40"/>
      <c r="F24" s="44"/>
      <c r="G24" s="40"/>
      <c r="H24" s="69"/>
      <c r="I24" s="112"/>
      <c r="J24" s="68"/>
      <c r="K24" s="68"/>
      <c r="L24" s="61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2:22" ht="15" x14ac:dyDescent="0.25">
      <c r="B25" s="92"/>
      <c r="O25" s="24"/>
      <c r="P25" s="24"/>
      <c r="Q25" s="24"/>
      <c r="R25" s="24"/>
      <c r="S25" s="24"/>
      <c r="T25" s="24"/>
      <c r="U25" s="24"/>
      <c r="V25" s="24"/>
    </row>
    <row r="26" spans="2:22" ht="15" x14ac:dyDescent="0.25">
      <c r="C26" s="52" t="s">
        <v>39</v>
      </c>
      <c r="D26" s="93"/>
      <c r="E26" s="93"/>
      <c r="F26" s="93"/>
      <c r="G26" s="93"/>
      <c r="H26" s="93"/>
      <c r="I26" s="93"/>
      <c r="J26" s="93"/>
      <c r="K26" s="93"/>
      <c r="L26" s="61"/>
      <c r="O26" s="24"/>
      <c r="P26" s="24"/>
      <c r="Q26" s="24"/>
      <c r="R26" s="24"/>
      <c r="S26" s="24"/>
      <c r="T26" s="24"/>
      <c r="U26" s="24"/>
      <c r="V26" s="24"/>
    </row>
    <row r="27" spans="2:22" x14ac:dyDescent="0.2">
      <c r="C27" s="52"/>
      <c r="D27" s="93"/>
      <c r="E27" s="93"/>
      <c r="F27" s="93"/>
      <c r="G27" s="93"/>
      <c r="H27" s="93"/>
      <c r="I27" s="93"/>
      <c r="J27" s="93"/>
      <c r="K27" s="93"/>
      <c r="L27" s="61"/>
    </row>
    <row r="28" spans="2:22" x14ac:dyDescent="0.2">
      <c r="C28" s="52"/>
      <c r="D28" s="93"/>
      <c r="E28" s="93"/>
      <c r="F28" s="93"/>
      <c r="G28" s="93"/>
      <c r="H28" s="93"/>
      <c r="I28" s="93"/>
      <c r="J28" s="93"/>
      <c r="K28" s="93"/>
      <c r="L28" s="61"/>
    </row>
    <row r="29" spans="2:22" x14ac:dyDescent="0.2">
      <c r="C29" s="52"/>
      <c r="D29" s="93"/>
      <c r="E29" s="93"/>
      <c r="F29" s="93"/>
      <c r="G29" s="93"/>
      <c r="H29" s="93"/>
      <c r="I29" s="93"/>
      <c r="J29" s="93"/>
      <c r="K29" s="93"/>
      <c r="L29" s="61"/>
    </row>
    <row r="30" spans="2:22" x14ac:dyDescent="0.2">
      <c r="C30" s="52"/>
      <c r="D30" s="93"/>
      <c r="E30" s="93"/>
      <c r="F30" s="93"/>
      <c r="G30" s="93"/>
      <c r="H30" s="93"/>
      <c r="I30" s="93"/>
      <c r="J30" s="93"/>
      <c r="K30" s="93"/>
      <c r="L30" s="61"/>
    </row>
    <row r="31" spans="2:22" x14ac:dyDescent="0.2">
      <c r="C31" s="52"/>
      <c r="D31" s="93"/>
      <c r="E31" s="93"/>
      <c r="F31" s="93"/>
      <c r="G31" s="93"/>
      <c r="H31" s="93"/>
      <c r="I31" s="93"/>
      <c r="J31" s="93"/>
      <c r="K31" s="93"/>
      <c r="L31" s="61"/>
    </row>
    <row r="32" spans="2:22" x14ac:dyDescent="0.2">
      <c r="C32" s="52"/>
      <c r="D32" s="93"/>
      <c r="E32" s="93"/>
      <c r="F32" s="93"/>
      <c r="G32" s="93"/>
      <c r="H32" s="93"/>
      <c r="I32" s="93"/>
      <c r="J32" s="93"/>
      <c r="K32" s="93"/>
      <c r="L32" s="61"/>
    </row>
    <row r="33" spans="2:13" x14ac:dyDescent="0.2">
      <c r="C33" s="52"/>
      <c r="D33" s="93"/>
      <c r="E33" s="93"/>
      <c r="F33" s="93"/>
      <c r="G33" s="93"/>
      <c r="H33" s="93"/>
      <c r="I33" s="93"/>
      <c r="J33" s="93"/>
      <c r="K33" s="93"/>
      <c r="L33" s="61"/>
    </row>
    <row r="34" spans="2:13" x14ac:dyDescent="0.2">
      <c r="C34" s="52"/>
      <c r="D34" s="93"/>
      <c r="E34" s="93"/>
      <c r="F34" s="93"/>
      <c r="G34" s="93"/>
      <c r="H34" s="93"/>
      <c r="I34" s="93"/>
      <c r="J34" s="93"/>
      <c r="K34" s="93"/>
      <c r="L34" s="61"/>
    </row>
    <row r="35" spans="2:13" x14ac:dyDescent="0.2">
      <c r="C35" s="52"/>
      <c r="D35" s="93"/>
      <c r="E35" s="93"/>
      <c r="F35" s="93"/>
      <c r="G35" s="93"/>
      <c r="H35" s="93"/>
      <c r="I35" s="93"/>
      <c r="J35" s="93"/>
      <c r="K35" s="93"/>
      <c r="L35" s="61"/>
    </row>
    <row r="36" spans="2:13" x14ac:dyDescent="0.2">
      <c r="C36" s="52"/>
      <c r="D36" s="93"/>
      <c r="E36" s="93"/>
      <c r="F36" s="93"/>
      <c r="G36" s="93"/>
      <c r="H36" s="93"/>
      <c r="I36" s="93"/>
      <c r="J36" s="93"/>
      <c r="K36" s="93"/>
      <c r="L36" s="61"/>
    </row>
    <row r="37" spans="2:13" x14ac:dyDescent="0.2">
      <c r="C37" s="52"/>
      <c r="D37" s="93"/>
      <c r="E37" s="93"/>
      <c r="F37" s="93"/>
      <c r="G37" s="93"/>
      <c r="H37" s="93"/>
      <c r="I37" s="93"/>
      <c r="J37" s="93"/>
      <c r="K37" s="93"/>
      <c r="L37" s="61"/>
    </row>
    <row r="38" spans="2:13" x14ac:dyDescent="0.2">
      <c r="C38" s="52"/>
      <c r="D38" s="93"/>
      <c r="E38" s="93"/>
      <c r="F38" s="93"/>
      <c r="G38" s="93"/>
      <c r="H38" s="93"/>
      <c r="I38" s="93"/>
      <c r="J38" s="93"/>
      <c r="K38" s="93"/>
      <c r="L38" s="61"/>
    </row>
    <row r="39" spans="2:13" x14ac:dyDescent="0.2">
      <c r="C39" s="52"/>
      <c r="D39" s="93"/>
      <c r="E39" s="93"/>
      <c r="F39" s="93"/>
      <c r="G39" s="93"/>
      <c r="H39" s="93"/>
      <c r="I39" s="93"/>
      <c r="J39" s="93"/>
      <c r="K39" s="93"/>
      <c r="L39" s="61"/>
    </row>
    <row r="40" spans="2:13" x14ac:dyDescent="0.2">
      <c r="C40" s="52"/>
      <c r="D40" s="93"/>
      <c r="E40" s="93"/>
      <c r="F40" s="93"/>
      <c r="G40" s="93"/>
      <c r="H40" s="93"/>
      <c r="I40" s="93"/>
      <c r="J40" s="93"/>
      <c r="K40" s="93"/>
      <c r="L40" s="61"/>
    </row>
    <row r="41" spans="2:13" x14ac:dyDescent="0.2">
      <c r="C41" s="52"/>
      <c r="D41" s="93"/>
      <c r="E41" s="93"/>
      <c r="F41" s="93"/>
      <c r="G41" s="93"/>
      <c r="H41" s="93"/>
      <c r="I41" s="93"/>
      <c r="J41" s="93"/>
      <c r="K41" s="93"/>
      <c r="L41" s="61"/>
    </row>
    <row r="42" spans="2:13" x14ac:dyDescent="0.2">
      <c r="C42" s="52"/>
      <c r="D42" s="93"/>
      <c r="E42" s="93"/>
      <c r="F42" s="93"/>
      <c r="G42" s="93"/>
      <c r="H42" s="93"/>
      <c r="I42" s="93"/>
      <c r="J42" s="93"/>
      <c r="K42" s="93"/>
      <c r="L42" s="61"/>
    </row>
    <row r="43" spans="2:13" x14ac:dyDescent="0.2">
      <c r="C43" s="52"/>
      <c r="D43" s="93"/>
      <c r="E43" s="93"/>
      <c r="F43" s="93"/>
      <c r="G43" s="93"/>
      <c r="H43" s="93"/>
      <c r="I43" s="93"/>
      <c r="J43" s="93"/>
      <c r="K43" s="93"/>
      <c r="L43" s="61"/>
    </row>
    <row r="44" spans="2:13" x14ac:dyDescent="0.2">
      <c r="C44" s="52"/>
      <c r="D44" s="93"/>
      <c r="E44" s="93"/>
      <c r="F44" s="93"/>
      <c r="G44" s="93"/>
      <c r="H44" s="93"/>
      <c r="I44" s="93"/>
      <c r="J44" s="93"/>
      <c r="K44" s="93"/>
      <c r="L44" s="61"/>
    </row>
    <row r="48" spans="2:13" s="24" customFormat="1" ht="12.75" customHeight="1" x14ac:dyDescent="0.25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</row>
    <row r="49" spans="2:11" x14ac:dyDescent="0.2">
      <c r="B49" s="113"/>
      <c r="C49" s="113"/>
      <c r="D49" s="113"/>
      <c r="E49" s="113"/>
      <c r="F49" s="113"/>
      <c r="G49" s="113"/>
      <c r="H49" s="113"/>
      <c r="I49" s="113"/>
      <c r="J49" s="113"/>
      <c r="K49" s="113"/>
    </row>
  </sheetData>
  <mergeCells count="3">
    <mergeCell ref="D8:J8"/>
    <mergeCell ref="G10:H10"/>
    <mergeCell ref="I10:J10"/>
  </mergeCells>
  <pageMargins left="0.7" right="0.7" top="0.75" bottom="0.75" header="0.3" footer="0.3"/>
  <pageSetup scale="76" orientation="portrait" r:id="rId1"/>
  <ignoredErrors>
    <ignoredError sqref="F12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3993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47625</xdr:rowOff>
              </from>
              <to>
                <xdr:col>2</xdr:col>
                <xdr:colOff>133350</xdr:colOff>
                <xdr:row>3</xdr:row>
                <xdr:rowOff>38100</xdr:rowOff>
              </to>
            </anchor>
          </objectPr>
        </oleObject>
      </mc:Choice>
      <mc:Fallback>
        <oleObject progId="MSPhotoEd.3" shapeId="3993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41"/>
  <sheetViews>
    <sheetView zoomScaleNormal="100" workbookViewId="0">
      <selection activeCell="M3" sqref="M3"/>
    </sheetView>
  </sheetViews>
  <sheetFormatPr defaultRowHeight="15" x14ac:dyDescent="0.25"/>
  <cols>
    <col min="1" max="2" width="9.140625" style="24"/>
    <col min="3" max="3" width="15.85546875" style="24" customWidth="1"/>
    <col min="4" max="4" width="12" style="24" customWidth="1"/>
    <col min="5" max="5" width="12.5703125" style="24" customWidth="1"/>
    <col min="6" max="6" width="16.85546875" style="24" customWidth="1"/>
    <col min="7" max="7" width="12.42578125" style="24" customWidth="1"/>
    <col min="8" max="8" width="11.85546875" style="24" customWidth="1"/>
    <col min="9" max="9" width="16.28515625" style="24" customWidth="1"/>
    <col min="10" max="10" width="12.42578125" style="24" customWidth="1"/>
    <col min="11" max="11" width="11.85546875" style="24" customWidth="1"/>
    <col min="12" max="16384" width="9.140625" style="24"/>
  </cols>
  <sheetData>
    <row r="2" spans="2:13" s="27" customFormat="1" ht="12.75" x14ac:dyDescent="0.2">
      <c r="H2" s="25"/>
      <c r="I2" s="25"/>
      <c r="J2" s="59" t="s">
        <v>181</v>
      </c>
      <c r="K2" s="59"/>
      <c r="M2" s="59"/>
    </row>
    <row r="6" spans="2:13" x14ac:dyDescent="0.25">
      <c r="B6" s="114" t="s">
        <v>135</v>
      </c>
      <c r="C6" s="114"/>
      <c r="D6" s="114"/>
      <c r="E6" s="114"/>
    </row>
    <row r="7" spans="2:13" x14ac:dyDescent="0.25">
      <c r="B7" s="114"/>
      <c r="C7" s="114"/>
      <c r="D7" s="114"/>
      <c r="E7" s="114"/>
    </row>
    <row r="8" spans="2:13" x14ac:dyDescent="0.25">
      <c r="B8" s="115"/>
      <c r="C8" s="116" t="s">
        <v>136</v>
      </c>
      <c r="D8" s="117"/>
      <c r="E8" s="118"/>
      <c r="F8" s="119" t="s">
        <v>137</v>
      </c>
      <c r="G8" s="120"/>
      <c r="H8" s="121"/>
      <c r="I8" s="120" t="s">
        <v>138</v>
      </c>
      <c r="J8" s="120"/>
      <c r="K8" s="120"/>
    </row>
    <row r="9" spans="2:13" x14ac:dyDescent="0.25">
      <c r="B9" s="122" t="s">
        <v>106</v>
      </c>
      <c r="C9" s="123" t="s">
        <v>139</v>
      </c>
      <c r="D9" s="124"/>
      <c r="E9" s="123"/>
      <c r="F9" s="123" t="s">
        <v>139</v>
      </c>
      <c r="G9" s="124"/>
      <c r="H9" s="125"/>
      <c r="I9" s="123" t="s">
        <v>139</v>
      </c>
      <c r="J9" s="124"/>
      <c r="K9" s="126"/>
    </row>
    <row r="10" spans="2:13" x14ac:dyDescent="0.25">
      <c r="B10" s="122"/>
      <c r="C10" s="127" t="s">
        <v>140</v>
      </c>
      <c r="D10" s="127" t="s">
        <v>141</v>
      </c>
      <c r="E10" s="127" t="s">
        <v>142</v>
      </c>
      <c r="F10" s="127" t="s">
        <v>140</v>
      </c>
      <c r="G10" s="127" t="s">
        <v>141</v>
      </c>
      <c r="H10" s="127" t="s">
        <v>142</v>
      </c>
      <c r="I10" s="127" t="s">
        <v>140</v>
      </c>
      <c r="J10" s="127" t="s">
        <v>141</v>
      </c>
      <c r="K10" s="128" t="s">
        <v>142</v>
      </c>
    </row>
    <row r="11" spans="2:13" x14ac:dyDescent="0.25">
      <c r="B11" s="122"/>
      <c r="C11" s="127" t="s">
        <v>143</v>
      </c>
      <c r="D11" s="127" t="s">
        <v>144</v>
      </c>
      <c r="E11" s="127" t="s">
        <v>145</v>
      </c>
      <c r="F11" s="127" t="s">
        <v>143</v>
      </c>
      <c r="G11" s="127" t="s">
        <v>144</v>
      </c>
      <c r="H11" s="127" t="s">
        <v>145</v>
      </c>
      <c r="I11" s="127" t="s">
        <v>143</v>
      </c>
      <c r="J11" s="127" t="s">
        <v>144</v>
      </c>
      <c r="K11" s="128" t="s">
        <v>145</v>
      </c>
    </row>
    <row r="12" spans="2:13" x14ac:dyDescent="0.25">
      <c r="B12" s="129"/>
      <c r="C12" s="130" t="s">
        <v>146</v>
      </c>
      <c r="D12" s="130" t="s">
        <v>147</v>
      </c>
      <c r="E12" s="130" t="s">
        <v>148</v>
      </c>
      <c r="F12" s="130" t="s">
        <v>146</v>
      </c>
      <c r="G12" s="130" t="s">
        <v>147</v>
      </c>
      <c r="H12" s="130" t="s">
        <v>148</v>
      </c>
      <c r="I12" s="130" t="s">
        <v>146</v>
      </c>
      <c r="J12" s="130" t="s">
        <v>147</v>
      </c>
      <c r="K12" s="131" t="s">
        <v>148</v>
      </c>
    </row>
    <row r="13" spans="2:13" ht="18" x14ac:dyDescent="0.3">
      <c r="B13" s="132" t="s">
        <v>149</v>
      </c>
      <c r="C13" s="133" t="s">
        <v>173</v>
      </c>
      <c r="D13" s="133" t="s">
        <v>174</v>
      </c>
      <c r="E13" s="133" t="s">
        <v>175</v>
      </c>
      <c r="F13" s="134" t="s">
        <v>176</v>
      </c>
      <c r="G13" s="134" t="s">
        <v>177</v>
      </c>
      <c r="H13" s="134" t="s">
        <v>178</v>
      </c>
      <c r="I13" s="133" t="s">
        <v>179</v>
      </c>
      <c r="J13" s="133" t="s">
        <v>174</v>
      </c>
      <c r="K13" s="135" t="s">
        <v>180</v>
      </c>
    </row>
    <row r="14" spans="2:13" x14ac:dyDescent="0.25">
      <c r="B14" s="136"/>
      <c r="C14" s="137"/>
      <c r="D14" s="137"/>
      <c r="E14" s="137"/>
      <c r="F14" s="138"/>
      <c r="G14" s="139"/>
      <c r="H14" s="136"/>
      <c r="I14" s="137"/>
      <c r="J14" s="137"/>
      <c r="K14" s="137"/>
    </row>
    <row r="15" spans="2:13" x14ac:dyDescent="0.25">
      <c r="B15" s="140" t="s">
        <v>150</v>
      </c>
      <c r="C15" s="141">
        <v>4.2473772509162072E-3</v>
      </c>
      <c r="D15" s="142">
        <v>100000</v>
      </c>
      <c r="E15" s="143">
        <v>82.326013820839052</v>
      </c>
      <c r="F15" s="141">
        <v>6.0014210732894889E-3</v>
      </c>
      <c r="G15" s="142">
        <v>100000</v>
      </c>
      <c r="H15" s="143">
        <v>79.788031231360023</v>
      </c>
      <c r="I15" s="141">
        <v>2.5252446565455461E-3</v>
      </c>
      <c r="J15" s="142">
        <v>100000</v>
      </c>
      <c r="K15" s="143">
        <v>84.744623576769413</v>
      </c>
    </row>
    <row r="16" spans="2:13" x14ac:dyDescent="0.25">
      <c r="B16" s="140" t="s">
        <v>151</v>
      </c>
      <c r="C16" s="141">
        <v>1.8194176574989017E-3</v>
      </c>
      <c r="D16" s="142">
        <v>99575.262274908382</v>
      </c>
      <c r="E16" s="143">
        <v>81.677089663101057</v>
      </c>
      <c r="F16" s="141">
        <v>2.6061356298014014E-3</v>
      </c>
      <c r="G16" s="142">
        <v>99399.857892671047</v>
      </c>
      <c r="H16" s="143">
        <v>79.269643130768983</v>
      </c>
      <c r="I16" s="141">
        <v>1.4317403494166824E-3</v>
      </c>
      <c r="J16" s="142">
        <v>99747.475534345445</v>
      </c>
      <c r="K16" s="143">
        <v>83.959115624632233</v>
      </c>
    </row>
    <row r="17" spans="2:11" x14ac:dyDescent="0.25">
      <c r="B17" s="140" t="s">
        <v>152</v>
      </c>
      <c r="C17" s="141">
        <v>1.5401693538443977E-5</v>
      </c>
      <c r="D17" s="142">
        <v>99394.093284475326</v>
      </c>
      <c r="E17" s="143">
        <v>77.823048894798646</v>
      </c>
      <c r="F17" s="141">
        <v>3.1787968684908775E-5</v>
      </c>
      <c r="G17" s="142">
        <v>99140.80838141976</v>
      </c>
      <c r="H17" s="143">
        <v>75.472589661270135</v>
      </c>
      <c r="I17" s="141">
        <v>2.9877518452066396E-5</v>
      </c>
      <c r="J17" s="142">
        <v>99604.663048870469</v>
      </c>
      <c r="K17" s="143">
        <v>80.077201562015546</v>
      </c>
    </row>
    <row r="18" spans="2:11" x14ac:dyDescent="0.25">
      <c r="B18" s="140" t="s">
        <v>153</v>
      </c>
      <c r="C18" s="141">
        <v>1.6585249672986411E-3</v>
      </c>
      <c r="D18" s="142">
        <v>99392.56244711102</v>
      </c>
      <c r="E18" s="143">
        <v>72.824209015181921</v>
      </c>
      <c r="F18" s="141">
        <v>2.0992958924879448E-3</v>
      </c>
      <c r="G18" s="142">
        <v>99137.656896507528</v>
      </c>
      <c r="H18" s="143">
        <v>70.474909385404459</v>
      </c>
      <c r="I18" s="141">
        <v>3.5061031181168597E-5</v>
      </c>
      <c r="J18" s="142">
        <v>99601.687108712315</v>
      </c>
      <c r="K18" s="143">
        <v>75.07951944553929</v>
      </c>
    </row>
    <row r="19" spans="2:11" x14ac:dyDescent="0.25">
      <c r="B19" s="140" t="s">
        <v>154</v>
      </c>
      <c r="C19" s="141">
        <v>4.1236555154369478E-3</v>
      </c>
      <c r="D19" s="142">
        <v>99227.717400728696</v>
      </c>
      <c r="E19" s="143">
        <v>67.941037234157179</v>
      </c>
      <c r="F19" s="141">
        <v>8.1201721083412354E-3</v>
      </c>
      <c r="G19" s="142">
        <v>98929.537620593808</v>
      </c>
      <c r="H19" s="143">
        <v>65.617909032040288</v>
      </c>
      <c r="I19" s="141">
        <v>3.5907189119847136E-5</v>
      </c>
      <c r="J19" s="142">
        <v>99598.194970854893</v>
      </c>
      <c r="K19" s="143">
        <v>70.082064247557057</v>
      </c>
    </row>
    <row r="20" spans="2:11" x14ac:dyDescent="0.25">
      <c r="B20" s="140" t="s">
        <v>155</v>
      </c>
      <c r="C20" s="141">
        <v>6.7930313868974556E-3</v>
      </c>
      <c r="D20" s="142">
        <v>98818.536476584966</v>
      </c>
      <c r="E20" s="143">
        <v>63.212010930461027</v>
      </c>
      <c r="F20" s="141">
        <v>1.0731423808640148E-2</v>
      </c>
      <c r="G20" s="142">
        <v>98126.212748515973</v>
      </c>
      <c r="H20" s="143">
        <v>61.134633205721912</v>
      </c>
      <c r="I20" s="141">
        <v>3.2332544723418463E-3</v>
      </c>
      <c r="J20" s="142">
        <v>99594.618679632084</v>
      </c>
      <c r="K20" s="143">
        <v>65.084491016657566</v>
      </c>
    </row>
    <row r="21" spans="2:11" x14ac:dyDescent="0.25">
      <c r="B21" s="140" t="s">
        <v>156</v>
      </c>
      <c r="C21" s="141">
        <v>4.0001445989974772E-3</v>
      </c>
      <c r="D21" s="142">
        <v>98147.259056692259</v>
      </c>
      <c r="E21" s="143">
        <v>58.627250260072437</v>
      </c>
      <c r="F21" s="141">
        <v>8.2323287028940508E-3</v>
      </c>
      <c r="G21" s="142">
        <v>97073.17877277486</v>
      </c>
      <c r="H21" s="143">
        <v>56.770692122317939</v>
      </c>
      <c r="I21" s="141">
        <v>1.9452240322958934E-5</v>
      </c>
      <c r="J21" s="142">
        <v>99272.603933364982</v>
      </c>
      <c r="K21" s="143">
        <v>60.287498978537073</v>
      </c>
    </row>
    <row r="22" spans="2:11" x14ac:dyDescent="0.25">
      <c r="B22" s="140" t="s">
        <v>157</v>
      </c>
      <c r="C22" s="141">
        <v>2.8393180197306927E-3</v>
      </c>
      <c r="D22" s="142">
        <v>97754.655828470219</v>
      </c>
      <c r="E22" s="143">
        <v>53.8526690849517</v>
      </c>
      <c r="F22" s="141">
        <v>3.4098308144115564E-3</v>
      </c>
      <c r="G22" s="142">
        <v>96274.040456882576</v>
      </c>
      <c r="H22" s="143">
        <v>52.221174820448397</v>
      </c>
      <c r="I22" s="141">
        <v>2.2696910308023423E-3</v>
      </c>
      <c r="J22" s="142">
        <v>99270.672858815786</v>
      </c>
      <c r="K22" s="143">
        <v>55.28862309672148</v>
      </c>
    </row>
    <row r="23" spans="2:11" x14ac:dyDescent="0.25">
      <c r="B23" s="140" t="s">
        <v>158</v>
      </c>
      <c r="C23" s="141">
        <v>1.5804073511308681E-3</v>
      </c>
      <c r="D23" s="142">
        <v>97477.099272663865</v>
      </c>
      <c r="E23" s="143">
        <v>48.998890813634993</v>
      </c>
      <c r="F23" s="141">
        <v>2.6575126049465081E-3</v>
      </c>
      <c r="G23" s="142">
        <v>95945.762267104787</v>
      </c>
      <c r="H23" s="143">
        <v>47.391295697889987</v>
      </c>
      <c r="I23" s="141">
        <v>7.8317492420080256E-4</v>
      </c>
      <c r="J23" s="142">
        <v>99045.359103006413</v>
      </c>
      <c r="K23" s="143">
        <v>50.408709520170746</v>
      </c>
    </row>
    <row r="24" spans="2:11" x14ac:dyDescent="0.25">
      <c r="B24" s="140" t="s">
        <v>159</v>
      </c>
      <c r="C24" s="141">
        <v>2.510689762611395E-3</v>
      </c>
      <c r="D24" s="142">
        <v>97323.045748406439</v>
      </c>
      <c r="E24" s="143">
        <v>44.072494326028348</v>
      </c>
      <c r="F24" s="141">
        <v>3.2660784020048543E-3</v>
      </c>
      <c r="G24" s="142">
        <v>95690.785194488752</v>
      </c>
      <c r="H24" s="143">
        <v>42.510912765925575</v>
      </c>
      <c r="I24" s="141">
        <v>1.7166333160896525E-3</v>
      </c>
      <c r="J24" s="142">
        <v>98967.789261398473</v>
      </c>
      <c r="K24" s="143">
        <v>45.446259828577702</v>
      </c>
    </row>
    <row r="25" spans="2:11" x14ac:dyDescent="0.25">
      <c r="B25" s="140" t="s">
        <v>160</v>
      </c>
      <c r="C25" s="141">
        <v>5.3025662387718451E-3</v>
      </c>
      <c r="D25" s="142">
        <v>97078.697773779757</v>
      </c>
      <c r="E25" s="143">
        <v>39.177132676373922</v>
      </c>
      <c r="F25" s="141">
        <v>6.7416640503607387E-3</v>
      </c>
      <c r="G25" s="142">
        <v>95378.251587694147</v>
      </c>
      <c r="H25" s="143">
        <v>37.642019749642735</v>
      </c>
      <c r="I25" s="141">
        <v>3.9111042487630339E-3</v>
      </c>
      <c r="J25" s="142">
        <v>98797.897857132615</v>
      </c>
      <c r="K25" s="143">
        <v>40.520109581947899</v>
      </c>
    </row>
    <row r="26" spans="2:11" x14ac:dyDescent="0.25">
      <c r="B26" s="140" t="s">
        <v>161</v>
      </c>
      <c r="C26" s="141">
        <v>9.2063436719349336E-3</v>
      </c>
      <c r="D26" s="142">
        <v>96563.931548460576</v>
      </c>
      <c r="E26" s="143">
        <v>34.372652357900904</v>
      </c>
      <c r="F26" s="141">
        <v>1.3782722081085177E-2</v>
      </c>
      <c r="G26" s="142">
        <v>94735.243457779128</v>
      </c>
      <c r="H26" s="143">
        <v>32.88054348775637</v>
      </c>
      <c r="I26" s="141">
        <v>5.030532263993445E-3</v>
      </c>
      <c r="J26" s="142">
        <v>98411.488979054731</v>
      </c>
      <c r="K26" s="143">
        <v>35.669394061233497</v>
      </c>
    </row>
    <row r="27" spans="2:11" x14ac:dyDescent="0.25">
      <c r="B27" s="140" t="s">
        <v>162</v>
      </c>
      <c r="C27" s="141">
        <v>1.4939825231840165E-2</v>
      </c>
      <c r="D27" s="142">
        <v>95674.930808312245</v>
      </c>
      <c r="E27" s="143">
        <v>29.668809473430297</v>
      </c>
      <c r="F27" s="141">
        <v>2.0997683652476788E-2</v>
      </c>
      <c r="G27" s="142">
        <v>93429.533925916621</v>
      </c>
      <c r="H27" s="143">
        <v>28.305121921879575</v>
      </c>
      <c r="I27" s="141">
        <v>9.4735581173757202E-3</v>
      </c>
      <c r="J27" s="142">
        <v>97916.426808597957</v>
      </c>
      <c r="K27" s="143">
        <v>30.83709740531885</v>
      </c>
    </row>
    <row r="28" spans="2:11" x14ac:dyDescent="0.25">
      <c r="B28" s="140" t="s">
        <v>163</v>
      </c>
      <c r="C28" s="141">
        <v>2.3843923945557895E-2</v>
      </c>
      <c r="D28" s="142">
        <v>94245.564062967664</v>
      </c>
      <c r="E28" s="143">
        <v>25.080862742547325</v>
      </c>
      <c r="F28" s="141">
        <v>3.1369641177207516E-2</v>
      </c>
      <c r="G28" s="142">
        <v>91467.730128741881</v>
      </c>
      <c r="H28" s="143">
        <v>23.858591283168479</v>
      </c>
      <c r="I28" s="141">
        <v>1.5792801196458425E-2</v>
      </c>
      <c r="J28" s="142">
        <v>96988.809848580931</v>
      </c>
      <c r="K28" s="143">
        <v>26.108118074526629</v>
      </c>
    </row>
    <row r="29" spans="2:11" x14ac:dyDescent="0.25">
      <c r="B29" s="140" t="s">
        <v>164</v>
      </c>
      <c r="C29" s="141">
        <v>3.051123698616328E-2</v>
      </c>
      <c r="D29" s="142">
        <v>91998.380001244062</v>
      </c>
      <c r="E29" s="143">
        <v>20.632430659877329</v>
      </c>
      <c r="F29" s="141">
        <v>3.5868759663671472E-2</v>
      </c>
      <c r="G29" s="142">
        <v>88598.420255309597</v>
      </c>
      <c r="H29" s="143">
        <v>19.550301323537141</v>
      </c>
      <c r="I29" s="141">
        <v>2.492652631155905E-2</v>
      </c>
      <c r="J29" s="142">
        <v>95457.08485636118</v>
      </c>
      <c r="K29" s="143">
        <v>21.486939034002194</v>
      </c>
    </row>
    <row r="30" spans="2:11" x14ac:dyDescent="0.25">
      <c r="B30" s="140" t="s">
        <v>165</v>
      </c>
      <c r="C30" s="141">
        <v>8.9139908035412857E-2</v>
      </c>
      <c r="D30" s="142">
        <v>89191.395626683006</v>
      </c>
      <c r="E30" s="143">
        <v>16.203084916125569</v>
      </c>
      <c r="F30" s="141">
        <v>0.10290674377198615</v>
      </c>
      <c r="G30" s="142">
        <v>85420.504812590938</v>
      </c>
      <c r="H30" s="143">
        <v>15.184626957621763</v>
      </c>
      <c r="I30" s="141">
        <v>7.7183902502772267E-2</v>
      </c>
      <c r="J30" s="142">
        <v>93077.671319064364</v>
      </c>
      <c r="K30" s="143">
        <v>16.972316237031563</v>
      </c>
    </row>
    <row r="31" spans="2:11" x14ac:dyDescent="0.25">
      <c r="B31" s="140" t="s">
        <v>166</v>
      </c>
      <c r="C31" s="141">
        <v>0.16336870488358499</v>
      </c>
      <c r="D31" s="142">
        <v>81240.882822970365</v>
      </c>
      <c r="E31" s="143">
        <v>12.544116036053451</v>
      </c>
      <c r="F31" s="141">
        <v>0.19816198957173034</v>
      </c>
      <c r="G31" s="142">
        <v>76630.158810967929</v>
      </c>
      <c r="H31" s="143">
        <v>11.639697149164299</v>
      </c>
      <c r="I31" s="141">
        <v>0.13159798742713399</v>
      </c>
      <c r="J31" s="142">
        <v>85893.573410788624</v>
      </c>
      <c r="K31" s="143">
        <v>13.182773931102821</v>
      </c>
    </row>
    <row r="32" spans="2:11" x14ac:dyDescent="0.25">
      <c r="B32" s="140" t="s">
        <v>167</v>
      </c>
      <c r="C32" s="141">
        <v>0.25474964194697641</v>
      </c>
      <c r="D32" s="142">
        <v>67968.665012582613</v>
      </c>
      <c r="E32" s="143">
        <v>9.5054271154844141</v>
      </c>
      <c r="F32" s="141">
        <v>0.26372512084177868</v>
      </c>
      <c r="G32" s="142">
        <v>61444.974079788866</v>
      </c>
      <c r="H32" s="143">
        <v>8.8984333871659356</v>
      </c>
      <c r="I32" s="141">
        <v>0.24857619519744595</v>
      </c>
      <c r="J32" s="142">
        <v>74590.152017004046</v>
      </c>
      <c r="K32" s="143">
        <v>9.8016457544269571</v>
      </c>
    </row>
    <row r="33" spans="2:11" x14ac:dyDescent="0.25">
      <c r="B33" s="140" t="s">
        <v>168</v>
      </c>
      <c r="C33" s="141">
        <v>0.41109311308757002</v>
      </c>
      <c r="D33" s="142">
        <v>50653.671937013205</v>
      </c>
      <c r="E33" s="143">
        <v>6.9000989597458027</v>
      </c>
      <c r="F33" s="141">
        <v>0.51085450667675847</v>
      </c>
      <c r="G33" s="142">
        <v>45240.390865476591</v>
      </c>
      <c r="H33" s="143">
        <v>6.190278003890648</v>
      </c>
      <c r="I33" s="141">
        <v>0.36306385346458525</v>
      </c>
      <c r="J33" s="142">
        <v>56048.815829418083</v>
      </c>
      <c r="K33" s="143">
        <v>7.2170807043377536</v>
      </c>
    </row>
    <row r="34" spans="2:11" x14ac:dyDescent="0.25">
      <c r="B34" s="140" t="s">
        <v>169</v>
      </c>
      <c r="C34" s="141">
        <v>0.6036169109882823</v>
      </c>
      <c r="D34" s="142">
        <v>29830.296251109965</v>
      </c>
      <c r="E34" s="143">
        <v>4.9716378047725138</v>
      </c>
      <c r="F34" s="141">
        <v>0.58044457291142348</v>
      </c>
      <c r="G34" s="142">
        <v>22129.133308029817</v>
      </c>
      <c r="H34" s="143">
        <v>5.0443361009400229</v>
      </c>
      <c r="I34" s="141">
        <v>0.6172114683950618</v>
      </c>
      <c r="J34" s="142">
        <v>35699.516772262708</v>
      </c>
      <c r="K34" s="143">
        <v>4.905892615760779</v>
      </c>
    </row>
    <row r="35" spans="2:11" x14ac:dyDescent="0.25">
      <c r="B35" s="140" t="s">
        <v>170</v>
      </c>
      <c r="C35" s="141">
        <v>0.75290451419866333</v>
      </c>
      <c r="D35" s="142">
        <v>11824.224974149631</v>
      </c>
      <c r="E35" s="143">
        <v>3.7354774290066839</v>
      </c>
      <c r="F35" s="141">
        <v>0.78712754660524842</v>
      </c>
      <c r="G35" s="142">
        <v>9284.3979761504943</v>
      </c>
      <c r="H35" s="143">
        <v>3.5643622669737578</v>
      </c>
      <c r="I35" s="141">
        <v>0.74296515328008195</v>
      </c>
      <c r="J35" s="142">
        <v>13665.365604260303</v>
      </c>
      <c r="K35" s="143">
        <v>3.7851742335995899</v>
      </c>
    </row>
    <row r="36" spans="2:11" x14ac:dyDescent="0.25">
      <c r="B36" s="140" t="s">
        <v>171</v>
      </c>
      <c r="C36" s="141">
        <v>1</v>
      </c>
      <c r="D36" s="142">
        <v>2921.7126142118013</v>
      </c>
      <c r="E36" s="143">
        <v>2.5</v>
      </c>
      <c r="F36" s="141">
        <v>1</v>
      </c>
      <c r="G36" s="142">
        <v>1976.3925754764223</v>
      </c>
      <c r="H36" s="143">
        <v>2.5</v>
      </c>
      <c r="I36" s="141">
        <v>1</v>
      </c>
      <c r="J36" s="142">
        <v>3512.4751534626866</v>
      </c>
      <c r="K36" s="143">
        <v>2.4999999999999996</v>
      </c>
    </row>
    <row r="37" spans="2:11" x14ac:dyDescent="0.25">
      <c r="B37" s="144"/>
      <c r="C37" s="144"/>
      <c r="D37" s="144"/>
      <c r="E37" s="144"/>
      <c r="F37" s="145"/>
      <c r="G37" s="146"/>
      <c r="H37" s="147"/>
      <c r="I37" s="144"/>
      <c r="J37" s="144"/>
      <c r="K37" s="147"/>
    </row>
    <row r="38" spans="2:11" x14ac:dyDescent="0.25">
      <c r="B38" s="140"/>
      <c r="C38" s="141"/>
      <c r="D38" s="142"/>
      <c r="E38" s="148"/>
      <c r="F38" s="149"/>
      <c r="G38" s="149"/>
      <c r="H38" s="149"/>
      <c r="I38" s="149"/>
      <c r="J38" s="149"/>
      <c r="K38" s="149"/>
    </row>
    <row r="39" spans="2:11" x14ac:dyDescent="0.25">
      <c r="B39" s="140" t="s">
        <v>42</v>
      </c>
      <c r="C39" s="141"/>
      <c r="D39" s="142"/>
      <c r="E39" s="148"/>
      <c r="F39" s="149"/>
      <c r="G39" s="149"/>
      <c r="H39" s="149"/>
      <c r="I39" s="149"/>
      <c r="J39" s="149"/>
      <c r="K39" s="149"/>
    </row>
    <row r="40" spans="2:11" x14ac:dyDescent="0.25">
      <c r="B40" s="150" t="s">
        <v>174</v>
      </c>
      <c r="C40" s="151" t="s">
        <v>172</v>
      </c>
      <c r="D40" s="151"/>
      <c r="E40" s="151"/>
      <c r="F40" s="151"/>
      <c r="G40" s="151"/>
      <c r="H40" s="151"/>
      <c r="I40" s="151"/>
      <c r="J40" s="151"/>
      <c r="K40" s="151"/>
    </row>
    <row r="41" spans="2:11" x14ac:dyDescent="0.25">
      <c r="B41" s="150"/>
      <c r="C41" s="151"/>
      <c r="D41" s="151"/>
      <c r="E41" s="151"/>
      <c r="F41" s="151"/>
      <c r="G41" s="151"/>
      <c r="H41" s="151"/>
      <c r="I41" s="151"/>
      <c r="J41" s="151"/>
      <c r="K41" s="151"/>
    </row>
  </sheetData>
  <mergeCells count="6">
    <mergeCell ref="B40:B41"/>
    <mergeCell ref="C40:K41"/>
    <mergeCell ref="C8:E8"/>
    <mergeCell ref="F8:H8"/>
    <mergeCell ref="I8:K8"/>
    <mergeCell ref="B9:B12"/>
  </mergeCells>
  <pageMargins left="0.7" right="0.7" top="0.75" bottom="0.75" header="0.3" footer="0.3"/>
  <pageSetup scale="7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73729" r:id="rId4">
          <objectPr defaultSize="0" autoPict="0" r:id="rId5">
            <anchor moveWithCells="1" sizeWithCells="1">
              <from>
                <xdr:col>0</xdr:col>
                <xdr:colOff>85725</xdr:colOff>
                <xdr:row>0</xdr:row>
                <xdr:rowOff>95250</xdr:rowOff>
              </from>
              <to>
                <xdr:col>1</xdr:col>
                <xdr:colOff>409575</xdr:colOff>
                <xdr:row>3</xdr:row>
                <xdr:rowOff>28575</xdr:rowOff>
              </to>
            </anchor>
          </objectPr>
        </oleObject>
      </mc:Choice>
      <mc:Fallback>
        <oleObject progId="MSPhotoEd.3" shapeId="7372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L56"/>
  <sheetViews>
    <sheetView zoomScaleNormal="100" zoomScaleSheetLayoutView="100" workbookViewId="0">
      <selection activeCell="M2" sqref="M2"/>
    </sheetView>
  </sheetViews>
  <sheetFormatPr defaultRowHeight="12.75" x14ac:dyDescent="0.2"/>
  <cols>
    <col min="1" max="1" width="9.140625" style="27"/>
    <col min="2" max="2" width="12.85546875" style="27" bestFit="1" customWidth="1"/>
    <col min="3" max="11" width="8.5703125" style="27" customWidth="1"/>
    <col min="12" max="16384" width="9.140625" style="27"/>
  </cols>
  <sheetData>
    <row r="3" spans="2:12" x14ac:dyDescent="0.2">
      <c r="H3" s="25"/>
      <c r="I3" s="25"/>
      <c r="K3" s="59" t="s">
        <v>181</v>
      </c>
      <c r="L3" s="59"/>
    </row>
    <row r="4" spans="2:12" ht="9" customHeight="1" x14ac:dyDescent="0.2"/>
    <row r="8" spans="2:12" x14ac:dyDescent="0.2">
      <c r="B8" s="152">
        <v>1.06</v>
      </c>
      <c r="C8" s="153" t="s">
        <v>107</v>
      </c>
      <c r="D8" s="153"/>
      <c r="E8" s="153"/>
      <c r="F8" s="153"/>
      <c r="G8" s="153"/>
      <c r="H8" s="153"/>
      <c r="I8" s="153"/>
      <c r="J8" s="153"/>
      <c r="K8" s="153"/>
    </row>
    <row r="10" spans="2:12" x14ac:dyDescent="0.2">
      <c r="B10" s="154" t="s">
        <v>106</v>
      </c>
      <c r="C10" s="117" t="s">
        <v>105</v>
      </c>
      <c r="D10" s="117"/>
      <c r="E10" s="117"/>
      <c r="F10" s="117" t="s">
        <v>12</v>
      </c>
      <c r="G10" s="117"/>
      <c r="H10" s="117"/>
      <c r="I10" s="117" t="s">
        <v>103</v>
      </c>
      <c r="J10" s="117"/>
      <c r="K10" s="117"/>
    </row>
    <row r="11" spans="2:12" x14ac:dyDescent="0.2">
      <c r="B11" s="155"/>
      <c r="C11" s="106" t="s">
        <v>1</v>
      </c>
      <c r="D11" s="106" t="s">
        <v>2</v>
      </c>
      <c r="E11" s="106" t="s">
        <v>3</v>
      </c>
      <c r="F11" s="106" t="s">
        <v>1</v>
      </c>
      <c r="G11" s="106" t="s">
        <v>2</v>
      </c>
      <c r="H11" s="106" t="s">
        <v>3</v>
      </c>
      <c r="I11" s="106" t="s">
        <v>1</v>
      </c>
      <c r="J11" s="106" t="s">
        <v>2</v>
      </c>
      <c r="K11" s="106" t="s">
        <v>3</v>
      </c>
      <c r="L11" s="156"/>
    </row>
    <row r="12" spans="2:12" ht="18" customHeight="1" x14ac:dyDescent="0.2">
      <c r="B12" s="157"/>
      <c r="C12" s="105"/>
      <c r="D12" s="105"/>
      <c r="E12" s="105"/>
      <c r="F12" s="105"/>
      <c r="G12" s="105"/>
      <c r="H12" s="105"/>
      <c r="I12" s="105"/>
      <c r="J12" s="105"/>
      <c r="K12" s="105"/>
      <c r="L12" s="156"/>
    </row>
    <row r="13" spans="2:12" ht="18" customHeight="1" x14ac:dyDescent="0.2">
      <c r="B13" s="158" t="s">
        <v>1</v>
      </c>
      <c r="C13" s="159">
        <f>SUM(C15:C36)</f>
        <v>55036.000008243223</v>
      </c>
      <c r="D13" s="159">
        <f t="shared" ref="D13:K13" si="0">SUM(D15:D36)</f>
        <v>27218.128474083718</v>
      </c>
      <c r="E13" s="159">
        <f t="shared" si="0"/>
        <v>27817.87153415869</v>
      </c>
      <c r="F13" s="159">
        <f t="shared" si="0"/>
        <v>30979.197063679007</v>
      </c>
      <c r="G13" s="159">
        <f t="shared" si="0"/>
        <v>14908.193651233907</v>
      </c>
      <c r="H13" s="159">
        <f t="shared" si="0"/>
        <v>16071.003412444892</v>
      </c>
      <c r="I13" s="159">
        <f t="shared" si="0"/>
        <v>24056.802944563107</v>
      </c>
      <c r="J13" s="159">
        <f t="shared" si="0"/>
        <v>12309.934822848996</v>
      </c>
      <c r="K13" s="159">
        <f t="shared" si="0"/>
        <v>11746.868121712969</v>
      </c>
      <c r="L13" s="156"/>
    </row>
    <row r="14" spans="2:12" ht="18" customHeight="1" x14ac:dyDescent="0.2"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6"/>
    </row>
    <row r="15" spans="2:12" ht="18" customHeight="1" x14ac:dyDescent="0.2">
      <c r="B15" s="27" t="s">
        <v>104</v>
      </c>
      <c r="C15" s="160">
        <v>781.53137137299552</v>
      </c>
      <c r="D15" s="160">
        <v>386.51013742999879</v>
      </c>
      <c r="E15" s="160">
        <v>395.02123394299866</v>
      </c>
      <c r="F15" s="160">
        <v>485.78401771399882</v>
      </c>
      <c r="G15" s="160">
        <v>253.65847786800003</v>
      </c>
      <c r="H15" s="160">
        <v>232.12553984599998</v>
      </c>
      <c r="I15" s="160">
        <v>295.74735365899863</v>
      </c>
      <c r="J15" s="160">
        <v>132.85165956199992</v>
      </c>
      <c r="K15" s="160">
        <v>162.89569409700005</v>
      </c>
    </row>
    <row r="16" spans="2:12" ht="18" customHeight="1" x14ac:dyDescent="0.2">
      <c r="B16" s="161" t="s">
        <v>119</v>
      </c>
      <c r="C16" s="160">
        <v>2928.1408668711647</v>
      </c>
      <c r="D16" s="160">
        <v>1532.4395356939854</v>
      </c>
      <c r="E16" s="160">
        <v>1395.7013311769865</v>
      </c>
      <c r="F16" s="160">
        <v>2112.6552824449795</v>
      </c>
      <c r="G16" s="160">
        <v>1079.0483984189948</v>
      </c>
      <c r="H16" s="160">
        <v>1033.6068840259945</v>
      </c>
      <c r="I16" s="160">
        <v>815.48558442599438</v>
      </c>
      <c r="J16" s="160">
        <v>453.39113727499699</v>
      </c>
      <c r="K16" s="160">
        <v>362.09444715099801</v>
      </c>
    </row>
    <row r="17" spans="2:11" ht="18" customHeight="1" x14ac:dyDescent="0.2">
      <c r="B17" s="161" t="s">
        <v>86</v>
      </c>
      <c r="C17" s="160">
        <v>3246.3712404652397</v>
      </c>
      <c r="D17" s="160">
        <v>1572.897148489986</v>
      </c>
      <c r="E17" s="160">
        <v>1673.474091974985</v>
      </c>
      <c r="F17" s="160">
        <v>2536.2752391990448</v>
      </c>
      <c r="G17" s="160">
        <v>1227.046962638989</v>
      </c>
      <c r="H17" s="160">
        <v>1309.2282765599887</v>
      </c>
      <c r="I17" s="160">
        <v>710.09600126599526</v>
      </c>
      <c r="J17" s="160">
        <v>345.85018585099823</v>
      </c>
      <c r="K17" s="160">
        <v>364.24581541499799</v>
      </c>
    </row>
    <row r="18" spans="2:11" ht="18" customHeight="1" x14ac:dyDescent="0.2">
      <c r="B18" s="161" t="s">
        <v>87</v>
      </c>
      <c r="C18" s="160">
        <v>3012.2270005491473</v>
      </c>
      <c r="D18" s="160">
        <v>1586.1673043619849</v>
      </c>
      <c r="E18" s="160">
        <v>1426.0596961869874</v>
      </c>
      <c r="F18" s="160">
        <v>2535.5429991530314</v>
      </c>
      <c r="G18" s="160">
        <v>1330.5054148299873</v>
      </c>
      <c r="H18" s="160">
        <v>1205.037584322989</v>
      </c>
      <c r="I18" s="160">
        <v>476.68400139599703</v>
      </c>
      <c r="J18" s="160">
        <v>255.66188953199946</v>
      </c>
      <c r="K18" s="160">
        <v>221.02211186399984</v>
      </c>
    </row>
    <row r="19" spans="2:11" ht="18" customHeight="1" x14ac:dyDescent="0.2">
      <c r="B19" s="161" t="s">
        <v>72</v>
      </c>
      <c r="C19" s="160">
        <v>2823.3716337140927</v>
      </c>
      <c r="D19" s="160">
        <v>1430.9178230469881</v>
      </c>
      <c r="E19" s="160">
        <v>1392.4538106669879</v>
      </c>
      <c r="F19" s="160">
        <v>2482.8974430480139</v>
      </c>
      <c r="G19" s="160">
        <v>1250.0756536549898</v>
      </c>
      <c r="H19" s="160">
        <v>1232.8217893929893</v>
      </c>
      <c r="I19" s="160">
        <v>340.47419066599861</v>
      </c>
      <c r="J19" s="160">
        <v>180.84216939199996</v>
      </c>
      <c r="K19" s="160">
        <v>159.63202127399992</v>
      </c>
    </row>
    <row r="20" spans="2:11" ht="18" customHeight="1" x14ac:dyDescent="0.2">
      <c r="B20" s="161" t="s">
        <v>74</v>
      </c>
      <c r="C20" s="160">
        <v>2934.1936686141544</v>
      </c>
      <c r="D20" s="160">
        <v>1390.2641986259887</v>
      </c>
      <c r="E20" s="160">
        <v>1543.9294699879863</v>
      </c>
      <c r="F20" s="160">
        <v>1919.3184033539837</v>
      </c>
      <c r="G20" s="160">
        <v>939.33701662299563</v>
      </c>
      <c r="H20" s="160">
        <v>979.98138673099527</v>
      </c>
      <c r="I20" s="160">
        <v>1014.8752652599936</v>
      </c>
      <c r="J20" s="160">
        <v>450.92718200299743</v>
      </c>
      <c r="K20" s="160">
        <v>563.94808325699728</v>
      </c>
    </row>
    <row r="21" spans="2:11" ht="18" customHeight="1" x14ac:dyDescent="0.2">
      <c r="B21" s="161"/>
      <c r="C21" s="160"/>
      <c r="D21" s="160"/>
      <c r="E21" s="160"/>
      <c r="F21" s="160"/>
      <c r="G21" s="160"/>
      <c r="H21" s="160"/>
      <c r="I21" s="160"/>
      <c r="J21" s="160"/>
      <c r="K21" s="160"/>
    </row>
    <row r="22" spans="2:11" ht="18" customHeight="1" x14ac:dyDescent="0.2">
      <c r="B22" s="161" t="s">
        <v>75</v>
      </c>
      <c r="C22" s="160">
        <v>4989.8192577872869</v>
      </c>
      <c r="D22" s="160">
        <v>2419.4462383370706</v>
      </c>
      <c r="E22" s="160">
        <v>2570.3730194501054</v>
      </c>
      <c r="F22" s="160">
        <v>1788.5697677069822</v>
      </c>
      <c r="G22" s="160">
        <v>872.05654862899587</v>
      </c>
      <c r="H22" s="160">
        <v>916.51321907799547</v>
      </c>
      <c r="I22" s="160">
        <v>3201.2494900802553</v>
      </c>
      <c r="J22" s="160">
        <v>1547.3896897079881</v>
      </c>
      <c r="K22" s="160">
        <v>1653.859800371994</v>
      </c>
    </row>
    <row r="23" spans="2:11" ht="18" customHeight="1" x14ac:dyDescent="0.2">
      <c r="B23" s="161" t="s">
        <v>76</v>
      </c>
      <c r="C23" s="160">
        <v>5861.6208425810437</v>
      </c>
      <c r="D23" s="160">
        <v>2927.6968240582096</v>
      </c>
      <c r="E23" s="160">
        <v>2933.9240185232061</v>
      </c>
      <c r="F23" s="160">
        <v>1769.4615521309838</v>
      </c>
      <c r="G23" s="160">
        <v>823.79465958099638</v>
      </c>
      <c r="H23" s="160">
        <v>945.66689254999517</v>
      </c>
      <c r="I23" s="160">
        <v>4092.1592904502309</v>
      </c>
      <c r="J23" s="160">
        <v>2103.9021644770164</v>
      </c>
      <c r="K23" s="160">
        <v>1988.2571259730146</v>
      </c>
    </row>
    <row r="24" spans="2:11" ht="18" customHeight="1" x14ac:dyDescent="0.2">
      <c r="B24" s="161" t="s">
        <v>77</v>
      </c>
      <c r="C24" s="160">
        <v>6322.4825903870678</v>
      </c>
      <c r="D24" s="160">
        <v>3131.5977010442521</v>
      </c>
      <c r="E24" s="160">
        <v>3190.8848893432455</v>
      </c>
      <c r="F24" s="160">
        <v>2320.8687772619937</v>
      </c>
      <c r="G24" s="160">
        <v>1014.0686733259953</v>
      </c>
      <c r="H24" s="160">
        <v>1306.8001039359874</v>
      </c>
      <c r="I24" s="160">
        <v>4001.6138131252715</v>
      </c>
      <c r="J24" s="160">
        <v>2117.5290277180111</v>
      </c>
      <c r="K24" s="160">
        <v>1884.0847854070005</v>
      </c>
    </row>
    <row r="25" spans="2:11" ht="18" customHeight="1" x14ac:dyDescent="0.2">
      <c r="B25" s="161" t="s">
        <v>78</v>
      </c>
      <c r="C25" s="160">
        <v>5966.9538028462421</v>
      </c>
      <c r="D25" s="160">
        <v>3056.7758575122275</v>
      </c>
      <c r="E25" s="160">
        <v>2910.1779453341692</v>
      </c>
      <c r="F25" s="160">
        <v>2544.970680650044</v>
      </c>
      <c r="G25" s="160">
        <v>1196.8393445969887</v>
      </c>
      <c r="H25" s="160">
        <v>1348.1313360529887</v>
      </c>
      <c r="I25" s="160">
        <v>3421.9831221962859</v>
      </c>
      <c r="J25" s="160">
        <v>1859.9365129150053</v>
      </c>
      <c r="K25" s="160">
        <v>1562.0466092809854</v>
      </c>
    </row>
    <row r="26" spans="2:11" ht="18" customHeight="1" x14ac:dyDescent="0.2">
      <c r="B26" s="161" t="s">
        <v>79</v>
      </c>
      <c r="C26" s="160">
        <v>5015.6781803153845</v>
      </c>
      <c r="D26" s="160">
        <v>2463.8555123530555</v>
      </c>
      <c r="E26" s="160">
        <v>2551.8226679620739</v>
      </c>
      <c r="F26" s="160">
        <v>2476.973552992024</v>
      </c>
      <c r="G26" s="160">
        <v>1176.8433220959894</v>
      </c>
      <c r="H26" s="160">
        <v>1300.1302308959894</v>
      </c>
      <c r="I26" s="160">
        <v>2538.7046273231058</v>
      </c>
      <c r="J26" s="160">
        <v>1287.0121902569895</v>
      </c>
      <c r="K26" s="160">
        <v>1251.6924370659892</v>
      </c>
    </row>
    <row r="27" spans="2:11" ht="18" customHeight="1" x14ac:dyDescent="0.2">
      <c r="B27" s="161"/>
      <c r="C27" s="160"/>
      <c r="D27" s="160"/>
      <c r="E27" s="160"/>
      <c r="F27" s="160"/>
      <c r="G27" s="160"/>
      <c r="H27" s="160"/>
      <c r="I27" s="160"/>
      <c r="J27" s="160"/>
      <c r="K27" s="160"/>
    </row>
    <row r="28" spans="2:11" ht="18" customHeight="1" x14ac:dyDescent="0.2">
      <c r="B28" s="161" t="s">
        <v>88</v>
      </c>
      <c r="C28" s="160">
        <v>3784.226423346362</v>
      </c>
      <c r="D28" s="160">
        <v>1801.3652040519848</v>
      </c>
      <c r="E28" s="160">
        <v>1982.8612192939815</v>
      </c>
      <c r="F28" s="160">
        <v>2152.1756451039596</v>
      </c>
      <c r="G28" s="160">
        <v>1003.6036085549954</v>
      </c>
      <c r="H28" s="160">
        <v>1148.572036548991</v>
      </c>
      <c r="I28" s="160">
        <v>1632.050778241985</v>
      </c>
      <c r="J28" s="160">
        <v>797.76159549699491</v>
      </c>
      <c r="K28" s="160">
        <v>834.28918274499551</v>
      </c>
    </row>
    <row r="29" spans="2:11" ht="18" customHeight="1" x14ac:dyDescent="0.2">
      <c r="B29" s="161" t="s">
        <v>89</v>
      </c>
      <c r="C29" s="160">
        <v>2657.4074916720724</v>
      </c>
      <c r="D29" s="160">
        <v>1256.6480183249887</v>
      </c>
      <c r="E29" s="160">
        <v>1400.759473346988</v>
      </c>
      <c r="F29" s="160">
        <v>1859.8335290049827</v>
      </c>
      <c r="G29" s="160">
        <v>860.84325104299649</v>
      </c>
      <c r="H29" s="160">
        <v>998.99027796199584</v>
      </c>
      <c r="I29" s="160">
        <v>797.57396266699561</v>
      </c>
      <c r="J29" s="160">
        <v>395.80476728199801</v>
      </c>
      <c r="K29" s="160">
        <v>401.769195384998</v>
      </c>
    </row>
    <row r="30" spans="2:11" ht="18" customHeight="1" x14ac:dyDescent="0.2">
      <c r="B30" s="161" t="s">
        <v>90</v>
      </c>
      <c r="C30" s="160">
        <v>1726.6419044589848</v>
      </c>
      <c r="D30" s="160">
        <v>889.04204946999585</v>
      </c>
      <c r="E30" s="160">
        <v>837.59985498899687</v>
      </c>
      <c r="F30" s="160">
        <v>1335.368686465989</v>
      </c>
      <c r="G30" s="160">
        <v>671.29867884799762</v>
      </c>
      <c r="H30" s="160">
        <v>664.07000761799793</v>
      </c>
      <c r="I30" s="160">
        <v>391.27321799299841</v>
      </c>
      <c r="J30" s="160">
        <v>217.74337062200001</v>
      </c>
      <c r="K30" s="160">
        <v>173.52984737099996</v>
      </c>
    </row>
    <row r="31" spans="2:11" ht="18" customHeight="1" x14ac:dyDescent="0.2">
      <c r="B31" s="162" t="s">
        <v>91</v>
      </c>
      <c r="C31" s="160">
        <v>1075.8270053679953</v>
      </c>
      <c r="D31" s="160">
        <v>547.5882798159987</v>
      </c>
      <c r="E31" s="160">
        <v>528.23872555199796</v>
      </c>
      <c r="F31" s="160">
        <v>913.43634027099642</v>
      </c>
      <c r="G31" s="160">
        <v>463.93901028999818</v>
      </c>
      <c r="H31" s="160">
        <v>449.49732998099796</v>
      </c>
      <c r="I31" s="160">
        <v>162.39066509699995</v>
      </c>
      <c r="J31" s="160">
        <v>83.649269525999941</v>
      </c>
      <c r="K31" s="160">
        <v>78.741395570999956</v>
      </c>
    </row>
    <row r="32" spans="2:11" ht="18" customHeight="1" x14ac:dyDescent="0.2">
      <c r="B32" s="162" t="s">
        <v>81</v>
      </c>
      <c r="C32" s="160">
        <v>732.41852328199786</v>
      </c>
      <c r="D32" s="160">
        <v>337.97632454399917</v>
      </c>
      <c r="E32" s="160">
        <v>394.44219873799875</v>
      </c>
      <c r="F32" s="160">
        <v>667.11503706399822</v>
      </c>
      <c r="G32" s="160">
        <v>305.34820847599934</v>
      </c>
      <c r="H32" s="160">
        <v>361.76682858799904</v>
      </c>
      <c r="I32" s="160">
        <v>65.303486217999961</v>
      </c>
      <c r="J32" s="160">
        <v>32.628116068000011</v>
      </c>
      <c r="K32" s="160">
        <v>32.675370150000006</v>
      </c>
    </row>
    <row r="33" spans="2:11" ht="18" customHeight="1" x14ac:dyDescent="0.2">
      <c r="B33" s="162"/>
      <c r="C33" s="160"/>
      <c r="D33" s="160"/>
      <c r="E33" s="160"/>
      <c r="F33" s="160"/>
      <c r="G33" s="160"/>
      <c r="H33" s="160"/>
      <c r="I33" s="160"/>
      <c r="J33" s="160"/>
      <c r="K33" s="160"/>
    </row>
    <row r="34" spans="2:11" ht="18" customHeight="1" x14ac:dyDescent="0.2">
      <c r="B34" s="162" t="s">
        <v>82</v>
      </c>
      <c r="C34" s="160">
        <v>534.00672166799802</v>
      </c>
      <c r="D34" s="160">
        <v>250.0507054550001</v>
      </c>
      <c r="E34" s="160">
        <v>283.95601621299937</v>
      </c>
      <c r="F34" s="160">
        <v>485.98072468999749</v>
      </c>
      <c r="G34" s="160">
        <v>226.53012249500009</v>
      </c>
      <c r="H34" s="160">
        <v>259.4506021950001</v>
      </c>
      <c r="I34" s="160">
        <v>48.025996977999981</v>
      </c>
      <c r="J34" s="160">
        <v>23.520582960000006</v>
      </c>
      <c r="K34" s="160">
        <v>24.50541401800001</v>
      </c>
    </row>
    <row r="35" spans="2:11" ht="18" customHeight="1" x14ac:dyDescent="0.2">
      <c r="B35" s="162" t="s">
        <v>83</v>
      </c>
      <c r="C35" s="160">
        <v>365.37840989599903</v>
      </c>
      <c r="D35" s="160">
        <v>148.13220923499986</v>
      </c>
      <c r="E35" s="160">
        <v>217.24620066100007</v>
      </c>
      <c r="F35" s="160">
        <v>334.71823928999908</v>
      </c>
      <c r="G35" s="160">
        <v>131.76432455599982</v>
      </c>
      <c r="H35" s="160">
        <v>202.95391473400008</v>
      </c>
      <c r="I35" s="160">
        <v>30.660170606000008</v>
      </c>
      <c r="J35" s="160">
        <v>16.367884679000003</v>
      </c>
      <c r="K35" s="160">
        <v>14.292285927000002</v>
      </c>
    </row>
    <row r="36" spans="2:11" ht="18" customHeight="1" x14ac:dyDescent="0.2">
      <c r="B36" s="163" t="s">
        <v>84</v>
      </c>
      <c r="C36" s="57">
        <v>277.70307304799951</v>
      </c>
      <c r="D36" s="57">
        <v>88.757402232999908</v>
      </c>
      <c r="E36" s="57">
        <v>188.94567081500006</v>
      </c>
      <c r="F36" s="57">
        <v>257.25114613400007</v>
      </c>
      <c r="G36" s="57">
        <v>81.591974707999967</v>
      </c>
      <c r="H36" s="57">
        <v>175.65917142600006</v>
      </c>
      <c r="I36" s="57">
        <v>20.451926914000005</v>
      </c>
      <c r="J36" s="57">
        <v>7.1654275250000001</v>
      </c>
      <c r="K36" s="57">
        <v>13.286499388999999</v>
      </c>
    </row>
    <row r="38" spans="2:11" x14ac:dyDescent="0.2">
      <c r="B38" s="52" t="s">
        <v>39</v>
      </c>
    </row>
    <row r="45" spans="2:11" x14ac:dyDescent="0.2">
      <c r="B45" s="113"/>
      <c r="C45" s="113"/>
      <c r="D45" s="113"/>
      <c r="E45" s="113"/>
      <c r="F45" s="113"/>
      <c r="G45" s="113"/>
      <c r="H45" s="113"/>
      <c r="I45" s="113"/>
      <c r="J45" s="113"/>
      <c r="K45" s="113"/>
    </row>
    <row r="56" spans="2:12" s="24" customFormat="1" ht="12.75" customHeight="1" x14ac:dyDescent="0.25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</row>
  </sheetData>
  <mergeCells count="5">
    <mergeCell ref="C10:E10"/>
    <mergeCell ref="B10:B11"/>
    <mergeCell ref="C8:K8"/>
    <mergeCell ref="F10:H10"/>
    <mergeCell ref="I10:K10"/>
  </mergeCells>
  <pageMargins left="0.7" right="0.7" top="0.75" bottom="0.75" header="0.3" footer="0.3"/>
  <pageSetup scale="8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4274" r:id="rId4">
          <objectPr defaultSize="0" autoPict="0" r:id="rId5">
            <anchor moveWithCells="1" sizeWithCells="1">
              <from>
                <xdr:col>0</xdr:col>
                <xdr:colOff>85725</xdr:colOff>
                <xdr:row>0</xdr:row>
                <xdr:rowOff>38100</xdr:rowOff>
              </from>
              <to>
                <xdr:col>1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MSPhotoEd.3" shapeId="54274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4"/>
  <sheetViews>
    <sheetView zoomScaleNormal="100" zoomScaleSheetLayoutView="100" workbookViewId="0">
      <selection activeCell="L3" sqref="L3"/>
    </sheetView>
  </sheetViews>
  <sheetFormatPr defaultRowHeight="12.75" x14ac:dyDescent="0.2"/>
  <cols>
    <col min="1" max="1" width="9.140625" style="27"/>
    <col min="2" max="2" width="11.42578125" style="27" customWidth="1"/>
    <col min="3" max="3" width="12.140625" style="27" bestFit="1" customWidth="1"/>
    <col min="4" max="4" width="10.42578125" style="27" bestFit="1" customWidth="1"/>
    <col min="5" max="5" width="9.85546875" style="27" bestFit="1" customWidth="1"/>
    <col min="6" max="6" width="11.28515625" style="27" bestFit="1" customWidth="1"/>
    <col min="7" max="7" width="9.85546875" style="27" bestFit="1" customWidth="1"/>
    <col min="8" max="8" width="11.85546875" style="27" bestFit="1" customWidth="1"/>
    <col min="9" max="9" width="9.85546875" style="27" bestFit="1" customWidth="1"/>
    <col min="10" max="16384" width="9.140625" style="27"/>
  </cols>
  <sheetData>
    <row r="1" spans="2:12" s="24" customFormat="1" ht="15" x14ac:dyDescent="0.25"/>
    <row r="2" spans="2:12" s="24" customFormat="1" ht="15" x14ac:dyDescent="0.25"/>
    <row r="3" spans="2:12" s="24" customFormat="1" ht="15" x14ac:dyDescent="0.25">
      <c r="H3" s="25"/>
      <c r="I3" s="25"/>
      <c r="J3" s="26" t="s">
        <v>181</v>
      </c>
      <c r="K3" s="27"/>
      <c r="L3" s="26"/>
    </row>
    <row r="4" spans="2:12" s="24" customFormat="1" ht="9" customHeight="1" x14ac:dyDescent="0.25"/>
    <row r="7" spans="2:12" ht="15" customHeight="1" x14ac:dyDescent="0.25">
      <c r="B7" s="82" t="s">
        <v>129</v>
      </c>
      <c r="C7" s="164" t="s">
        <v>112</v>
      </c>
      <c r="D7" s="164"/>
      <c r="E7" s="164"/>
      <c r="F7" s="164"/>
      <c r="G7" s="164"/>
      <c r="H7" s="164"/>
      <c r="I7" s="164"/>
      <c r="J7" s="164"/>
    </row>
    <row r="8" spans="2:12" x14ac:dyDescent="0.2">
      <c r="C8" s="165"/>
      <c r="D8" s="166"/>
      <c r="E8" s="166"/>
      <c r="F8" s="166"/>
      <c r="G8" s="166"/>
      <c r="H8" s="166"/>
      <c r="I8" s="166"/>
    </row>
    <row r="9" spans="2:12" x14ac:dyDescent="0.2">
      <c r="C9" s="39"/>
      <c r="D9" s="39"/>
      <c r="E9" s="39"/>
      <c r="F9" s="39"/>
      <c r="G9" s="39"/>
      <c r="H9" s="39"/>
      <c r="I9" s="39"/>
    </row>
    <row r="10" spans="2:12" x14ac:dyDescent="0.2">
      <c r="C10" s="36"/>
      <c r="D10" s="166"/>
      <c r="E10" s="166"/>
      <c r="F10" s="166"/>
      <c r="G10" s="166"/>
      <c r="H10" s="166"/>
      <c r="I10" s="166"/>
    </row>
    <row r="11" spans="2:12" x14ac:dyDescent="0.2">
      <c r="C11" s="36"/>
      <c r="D11" s="67"/>
      <c r="E11" s="67"/>
      <c r="F11" s="67"/>
      <c r="G11" s="67"/>
      <c r="H11" s="67"/>
      <c r="I11" s="67"/>
    </row>
    <row r="12" spans="2:12" x14ac:dyDescent="0.2">
      <c r="C12" s="39"/>
      <c r="D12" s="39"/>
      <c r="E12" s="39"/>
      <c r="F12" s="39"/>
      <c r="G12" s="39"/>
      <c r="H12" s="39"/>
      <c r="I12" s="39"/>
    </row>
    <row r="13" spans="2:12" x14ac:dyDescent="0.2">
      <c r="C13" s="36"/>
      <c r="D13" s="37"/>
      <c r="E13" s="167"/>
      <c r="F13" s="37"/>
      <c r="G13" s="167"/>
      <c r="H13" s="37"/>
      <c r="I13" s="167"/>
    </row>
    <row r="14" spans="2:12" x14ac:dyDescent="0.2">
      <c r="C14" s="39"/>
      <c r="D14" s="40"/>
      <c r="E14" s="55"/>
      <c r="F14" s="40"/>
      <c r="G14" s="55"/>
      <c r="H14" s="40"/>
      <c r="I14" s="55"/>
    </row>
    <row r="15" spans="2:12" x14ac:dyDescent="0.2">
      <c r="C15" s="39"/>
      <c r="D15" s="42"/>
      <c r="E15" s="51"/>
      <c r="F15" s="40"/>
      <c r="G15" s="44"/>
      <c r="H15" s="40"/>
      <c r="I15" s="44"/>
    </row>
    <row r="16" spans="2:12" x14ac:dyDescent="0.2">
      <c r="C16" s="39"/>
      <c r="D16" s="42"/>
      <c r="E16" s="51"/>
      <c r="F16" s="40"/>
      <c r="G16" s="44"/>
      <c r="H16" s="40"/>
      <c r="I16" s="44"/>
    </row>
    <row r="17" spans="3:9" x14ac:dyDescent="0.2">
      <c r="C17" s="39"/>
      <c r="D17" s="42"/>
      <c r="E17" s="51"/>
      <c r="F17" s="40"/>
      <c r="G17" s="44"/>
      <c r="H17" s="40"/>
      <c r="I17" s="44"/>
    </row>
    <row r="18" spans="3:9" x14ac:dyDescent="0.2">
      <c r="C18" s="39"/>
      <c r="D18" s="42"/>
      <c r="E18" s="51"/>
      <c r="F18" s="40"/>
      <c r="G18" s="44"/>
      <c r="H18" s="40"/>
      <c r="I18" s="44"/>
    </row>
    <row r="19" spans="3:9" x14ac:dyDescent="0.2">
      <c r="C19" s="39"/>
      <c r="D19" s="42"/>
      <c r="E19" s="51"/>
      <c r="F19" s="40"/>
      <c r="G19" s="44"/>
      <c r="H19" s="40"/>
      <c r="I19" s="44"/>
    </row>
    <row r="20" spans="3:9" ht="15" customHeight="1" x14ac:dyDescent="0.2">
      <c r="C20" s="50"/>
      <c r="D20" s="40"/>
      <c r="E20" s="44"/>
      <c r="F20" s="40"/>
      <c r="G20" s="44"/>
      <c r="H20" s="40"/>
      <c r="I20" s="44"/>
    </row>
    <row r="21" spans="3:9" x14ac:dyDescent="0.2">
      <c r="C21" s="61"/>
      <c r="D21" s="61"/>
      <c r="E21" s="61"/>
      <c r="F21" s="61"/>
      <c r="G21" s="61"/>
      <c r="H21" s="61"/>
      <c r="I21" s="61"/>
    </row>
    <row r="22" spans="3:9" x14ac:dyDescent="0.2">
      <c r="C22" s="61"/>
      <c r="D22" s="61"/>
      <c r="E22" s="61"/>
      <c r="F22" s="61"/>
      <c r="G22" s="61"/>
      <c r="H22" s="61"/>
      <c r="I22" s="61"/>
    </row>
    <row r="23" spans="3:9" x14ac:dyDescent="0.2">
      <c r="C23" s="61"/>
      <c r="D23" s="61"/>
      <c r="E23" s="61"/>
      <c r="F23" s="61"/>
      <c r="G23" s="61"/>
      <c r="H23" s="61"/>
      <c r="I23" s="61"/>
    </row>
    <row r="24" spans="3:9" x14ac:dyDescent="0.2">
      <c r="C24" s="61"/>
      <c r="D24" s="61"/>
      <c r="E24" s="61"/>
      <c r="F24" s="61"/>
      <c r="G24" s="61"/>
      <c r="H24" s="61"/>
      <c r="I24" s="61"/>
    </row>
    <row r="25" spans="3:9" x14ac:dyDescent="0.2">
      <c r="C25" s="61"/>
      <c r="D25" s="61"/>
      <c r="E25" s="61"/>
      <c r="F25" s="61"/>
      <c r="G25" s="61"/>
      <c r="H25" s="61"/>
      <c r="I25" s="61"/>
    </row>
    <row r="26" spans="3:9" x14ac:dyDescent="0.2">
      <c r="C26" s="165"/>
      <c r="D26" s="166"/>
      <c r="E26" s="166"/>
      <c r="F26" s="166"/>
      <c r="G26" s="166"/>
      <c r="H26" s="166"/>
      <c r="I26" s="166"/>
    </row>
    <row r="27" spans="3:9" x14ac:dyDescent="0.2">
      <c r="C27" s="39"/>
      <c r="D27" s="39"/>
      <c r="E27" s="39"/>
      <c r="F27" s="39"/>
      <c r="G27" s="39"/>
      <c r="H27" s="39"/>
      <c r="I27" s="39"/>
    </row>
    <row r="28" spans="3:9" x14ac:dyDescent="0.2">
      <c r="C28" s="36"/>
      <c r="D28" s="166"/>
      <c r="E28" s="166"/>
      <c r="F28" s="166"/>
      <c r="G28" s="166"/>
      <c r="H28" s="166"/>
      <c r="I28" s="166"/>
    </row>
    <row r="29" spans="3:9" x14ac:dyDescent="0.2">
      <c r="C29" s="36"/>
      <c r="D29" s="67"/>
      <c r="E29" s="67"/>
      <c r="F29" s="67"/>
      <c r="G29" s="67"/>
      <c r="H29" s="67"/>
      <c r="I29" s="67"/>
    </row>
    <row r="30" spans="3:9" x14ac:dyDescent="0.2">
      <c r="C30" s="39"/>
      <c r="D30" s="39"/>
      <c r="E30" s="39"/>
      <c r="F30" s="39"/>
      <c r="G30" s="39"/>
      <c r="H30" s="39"/>
      <c r="I30" s="39"/>
    </row>
    <row r="31" spans="3:9" x14ac:dyDescent="0.2">
      <c r="C31" s="36"/>
      <c r="D31" s="37"/>
      <c r="E31" s="167"/>
      <c r="F31" s="37"/>
      <c r="G31" s="167"/>
      <c r="H31" s="37"/>
      <c r="I31" s="167"/>
    </row>
    <row r="32" spans="3:9" x14ac:dyDescent="0.2">
      <c r="C32" s="39"/>
      <c r="D32" s="40"/>
      <c r="E32" s="55"/>
      <c r="F32" s="40"/>
      <c r="G32" s="55"/>
      <c r="H32" s="40"/>
      <c r="I32" s="55"/>
    </row>
    <row r="33" spans="3:9" x14ac:dyDescent="0.2">
      <c r="C33" s="39"/>
      <c r="D33" s="42"/>
      <c r="E33" s="51"/>
      <c r="F33" s="40"/>
      <c r="G33" s="44"/>
      <c r="H33" s="40"/>
      <c r="I33" s="44"/>
    </row>
    <row r="34" spans="3:9" x14ac:dyDescent="0.2">
      <c r="C34" s="39"/>
      <c r="D34" s="42"/>
      <c r="E34" s="51"/>
      <c r="F34" s="40"/>
      <c r="G34" s="44"/>
      <c r="H34" s="40"/>
      <c r="I34" s="44"/>
    </row>
    <row r="35" spans="3:9" x14ac:dyDescent="0.2">
      <c r="C35" s="39"/>
      <c r="D35" s="42"/>
      <c r="E35" s="51"/>
      <c r="F35" s="40"/>
      <c r="G35" s="44"/>
      <c r="H35" s="40"/>
      <c r="I35" s="44"/>
    </row>
    <row r="36" spans="3:9" x14ac:dyDescent="0.2">
      <c r="C36" s="39"/>
      <c r="D36" s="42"/>
      <c r="E36" s="51"/>
      <c r="F36" s="40"/>
      <c r="G36" s="44"/>
      <c r="H36" s="40"/>
      <c r="I36" s="44"/>
    </row>
    <row r="37" spans="3:9" x14ac:dyDescent="0.2">
      <c r="C37" s="39"/>
      <c r="D37" s="42"/>
      <c r="E37" s="51"/>
      <c r="F37" s="40"/>
      <c r="G37" s="44"/>
      <c r="H37" s="40"/>
      <c r="I37" s="44"/>
    </row>
    <row r="38" spans="3:9" ht="15" customHeight="1" x14ac:dyDescent="0.2">
      <c r="C38" s="50"/>
      <c r="D38" s="40"/>
      <c r="E38" s="51"/>
      <c r="F38" s="40"/>
      <c r="G38" s="44"/>
      <c r="H38" s="40"/>
      <c r="I38" s="44"/>
    </row>
    <row r="39" spans="3:9" x14ac:dyDescent="0.2">
      <c r="C39" s="61"/>
      <c r="D39" s="61"/>
      <c r="E39" s="61"/>
      <c r="F39" s="61"/>
      <c r="G39" s="61"/>
      <c r="H39" s="61"/>
      <c r="I39" s="61"/>
    </row>
    <row r="51" spans="2:12" x14ac:dyDescent="0.2">
      <c r="C51" s="52"/>
    </row>
    <row r="53" spans="2:12" s="24" customFormat="1" ht="12.75" customHeight="1" x14ac:dyDescent="0.25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</row>
    <row r="54" spans="2:12" x14ac:dyDescent="0.2">
      <c r="B54" s="113"/>
      <c r="C54" s="113"/>
      <c r="D54" s="113"/>
      <c r="E54" s="113"/>
      <c r="F54" s="113"/>
      <c r="G54" s="113"/>
      <c r="H54" s="113"/>
      <c r="I54" s="113"/>
      <c r="J54" s="113"/>
    </row>
  </sheetData>
  <mergeCells count="9">
    <mergeCell ref="C7:J7"/>
    <mergeCell ref="D28:E28"/>
    <mergeCell ref="F28:G28"/>
    <mergeCell ref="H28:I28"/>
    <mergeCell ref="D8:I8"/>
    <mergeCell ref="D10:E10"/>
    <mergeCell ref="F10:G10"/>
    <mergeCell ref="H10:I10"/>
    <mergeCell ref="D26:I26"/>
  </mergeCells>
  <pageMargins left="0.7" right="0.7" top="0.75" bottom="0.75" header="0.3" footer="0.3"/>
  <pageSetup scale="7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6321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38100</xdr:rowOff>
              </from>
              <to>
                <xdr:col>1</xdr:col>
                <xdr:colOff>714375</xdr:colOff>
                <xdr:row>3</xdr:row>
                <xdr:rowOff>9525</xdr:rowOff>
              </to>
            </anchor>
          </objectPr>
        </oleObject>
      </mc:Choice>
      <mc:Fallback>
        <oleObject progId="MSPhotoEd.3" shapeId="5632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55"/>
  <sheetViews>
    <sheetView zoomScaleNormal="100" zoomScaleSheetLayoutView="100" workbookViewId="0">
      <selection activeCell="K3" sqref="K3"/>
    </sheetView>
  </sheetViews>
  <sheetFormatPr defaultRowHeight="12.75" x14ac:dyDescent="0.2"/>
  <cols>
    <col min="1" max="1" width="9.140625" style="27"/>
    <col min="2" max="2" width="10.28515625" style="27" customWidth="1"/>
    <col min="3" max="3" width="10.42578125" style="27" bestFit="1" customWidth="1"/>
    <col min="4" max="4" width="13.42578125" style="27" customWidth="1"/>
    <col min="5" max="5" width="13" style="27" customWidth="1"/>
    <col min="6" max="6" width="10" style="27" customWidth="1"/>
    <col min="7" max="7" width="11.85546875" style="27" customWidth="1"/>
    <col min="8" max="8" width="9.85546875" style="27" bestFit="1" customWidth="1"/>
    <col min="9" max="16384" width="9.140625" style="27"/>
  </cols>
  <sheetData>
    <row r="3" spans="2:11" x14ac:dyDescent="0.2">
      <c r="G3" s="25"/>
      <c r="H3" s="59" t="s">
        <v>181</v>
      </c>
      <c r="K3" s="59"/>
    </row>
    <row r="4" spans="2:11" ht="9" customHeight="1" x14ac:dyDescent="0.2"/>
    <row r="6" spans="2:11" x14ac:dyDescent="0.2">
      <c r="E6" s="28"/>
      <c r="F6" s="28"/>
    </row>
    <row r="7" spans="2:11" x14ac:dyDescent="0.2">
      <c r="B7" s="60"/>
      <c r="C7" s="100"/>
      <c r="D7" s="100"/>
      <c r="E7" s="100"/>
      <c r="F7" s="100"/>
    </row>
    <row r="8" spans="2:11" x14ac:dyDescent="0.2">
      <c r="B8" s="60"/>
      <c r="C8" s="60">
        <v>1.07</v>
      </c>
      <c r="D8" s="169" t="s">
        <v>108</v>
      </c>
      <c r="E8" s="169"/>
      <c r="F8" s="169"/>
    </row>
    <row r="9" spans="2:11" x14ac:dyDescent="0.2">
      <c r="D9" s="170"/>
      <c r="E9" s="170"/>
      <c r="F9" s="170"/>
      <c r="G9" s="165"/>
      <c r="H9" s="165"/>
    </row>
    <row r="10" spans="2:11" ht="25.5" x14ac:dyDescent="0.2">
      <c r="C10" s="171" t="s">
        <v>22</v>
      </c>
      <c r="D10" s="171" t="s">
        <v>23</v>
      </c>
      <c r="E10" s="171" t="s">
        <v>110</v>
      </c>
      <c r="F10" s="171" t="s">
        <v>109</v>
      </c>
      <c r="H10" s="39"/>
    </row>
    <row r="11" spans="2:11" x14ac:dyDescent="0.2">
      <c r="D11" s="61"/>
      <c r="E11" s="61"/>
      <c r="F11" s="61"/>
      <c r="H11" s="165"/>
      <c r="J11" s="172"/>
    </row>
    <row r="12" spans="2:11" x14ac:dyDescent="0.2">
      <c r="C12" s="65">
        <v>1802</v>
      </c>
      <c r="D12" s="173">
        <v>933</v>
      </c>
      <c r="F12" s="174"/>
      <c r="H12" s="67"/>
      <c r="J12" s="172"/>
    </row>
    <row r="13" spans="2:11" x14ac:dyDescent="0.2">
      <c r="C13" s="65">
        <v>1891</v>
      </c>
      <c r="D13" s="173">
        <v>4322</v>
      </c>
      <c r="E13" s="174">
        <f>+((D13/D12)-1)*100</f>
        <v>363.23687031082528</v>
      </c>
      <c r="F13" s="174">
        <v>1.7</v>
      </c>
      <c r="H13" s="39"/>
      <c r="J13" s="175"/>
    </row>
    <row r="14" spans="2:11" x14ac:dyDescent="0.2">
      <c r="C14" s="65">
        <v>1911</v>
      </c>
      <c r="D14" s="173">
        <v>5564</v>
      </c>
      <c r="E14" s="174">
        <f>+((D14/D13)-1)*100</f>
        <v>28.736695974086079</v>
      </c>
      <c r="F14" s="174">
        <v>1.3</v>
      </c>
      <c r="H14" s="167"/>
      <c r="J14" s="175"/>
    </row>
    <row r="15" spans="2:11" x14ac:dyDescent="0.2">
      <c r="C15" s="65">
        <v>1921</v>
      </c>
      <c r="D15" s="173">
        <v>5270</v>
      </c>
      <c r="E15" s="174">
        <f>+((D15/D14)-1)*100</f>
        <v>-5.2839683680805161</v>
      </c>
      <c r="F15" s="174">
        <v>-0.5</v>
      </c>
      <c r="H15" s="55"/>
      <c r="J15" s="175"/>
    </row>
    <row r="16" spans="2:11" x14ac:dyDescent="0.2">
      <c r="C16" s="65">
        <v>1934</v>
      </c>
      <c r="D16" s="173">
        <v>5930</v>
      </c>
      <c r="E16" s="174">
        <f>+((D16/D15)-1)*100</f>
        <v>12.523719165085389</v>
      </c>
      <c r="F16" s="174">
        <v>0.91</v>
      </c>
      <c r="H16" s="44"/>
      <c r="J16" s="175"/>
    </row>
    <row r="17" spans="2:10" x14ac:dyDescent="0.2">
      <c r="C17" s="65"/>
      <c r="D17" s="173"/>
      <c r="E17" s="174"/>
      <c r="F17" s="174"/>
      <c r="H17" s="44"/>
      <c r="J17" s="175"/>
    </row>
    <row r="18" spans="2:10" x14ac:dyDescent="0.2">
      <c r="C18" s="65">
        <v>1943</v>
      </c>
      <c r="D18" s="173">
        <v>6690</v>
      </c>
      <c r="E18" s="174">
        <f>+((D18/D16)-1)*100</f>
        <v>12.816188870151768</v>
      </c>
      <c r="F18" s="174">
        <v>1.34</v>
      </c>
      <c r="H18" s="44"/>
      <c r="J18" s="175"/>
    </row>
    <row r="19" spans="2:10" x14ac:dyDescent="0.2">
      <c r="C19" s="65">
        <v>1960</v>
      </c>
      <c r="D19" s="173">
        <v>8511</v>
      </c>
      <c r="E19" s="174">
        <f>+((D19/D18)-1)*100</f>
        <v>27.219730941704047</v>
      </c>
      <c r="F19" s="174">
        <v>1.43</v>
      </c>
      <c r="H19" s="44"/>
      <c r="J19" s="175"/>
    </row>
    <row r="20" spans="2:10" x14ac:dyDescent="0.2">
      <c r="C20" s="176">
        <v>1970</v>
      </c>
      <c r="D20" s="177">
        <v>10068</v>
      </c>
      <c r="E20" s="174">
        <f>+((D20/D19)-1)*100</f>
        <v>18.293972506168487</v>
      </c>
      <c r="F20" s="174">
        <v>1.69</v>
      </c>
      <c r="H20" s="44"/>
      <c r="J20" s="175"/>
    </row>
    <row r="21" spans="2:10" ht="15" customHeight="1" x14ac:dyDescent="0.2">
      <c r="C21" s="65">
        <v>1979</v>
      </c>
      <c r="D21" s="173">
        <v>16677</v>
      </c>
      <c r="E21" s="174">
        <f>+((D21/D20)-1)*100</f>
        <v>65.643623361144222</v>
      </c>
      <c r="F21" s="174">
        <v>5.77</v>
      </c>
      <c r="H21" s="44"/>
      <c r="J21" s="175"/>
    </row>
    <row r="22" spans="2:10" x14ac:dyDescent="0.2">
      <c r="C22" s="65">
        <v>1989</v>
      </c>
      <c r="D22" s="173">
        <v>25355</v>
      </c>
      <c r="E22" s="174">
        <f>+((D22/D21)-1)*100</f>
        <v>52.035737842537635</v>
      </c>
      <c r="F22" s="174">
        <v>4.28</v>
      </c>
      <c r="H22" s="61"/>
      <c r="J22" s="175"/>
    </row>
    <row r="23" spans="2:10" x14ac:dyDescent="0.2">
      <c r="C23" s="65"/>
      <c r="D23" s="173"/>
      <c r="E23" s="174"/>
      <c r="F23" s="174"/>
      <c r="H23" s="61"/>
      <c r="J23" s="175"/>
    </row>
    <row r="24" spans="2:10" x14ac:dyDescent="0.2">
      <c r="C24" s="65">
        <v>1999</v>
      </c>
      <c r="D24" s="173">
        <v>39020</v>
      </c>
      <c r="E24" s="174">
        <f>+((D24/D22)-1)*100</f>
        <v>53.894695326365614</v>
      </c>
      <c r="F24" s="174">
        <v>4.41</v>
      </c>
      <c r="H24" s="61"/>
      <c r="J24" s="175"/>
    </row>
    <row r="25" spans="2:10" x14ac:dyDescent="0.2">
      <c r="C25" s="65">
        <v>2010</v>
      </c>
      <c r="D25" s="178">
        <v>55036</v>
      </c>
      <c r="E25" s="179">
        <f>+((D25/D24)-1)*100</f>
        <v>41.045617631983603</v>
      </c>
      <c r="F25" s="174">
        <v>3.18</v>
      </c>
      <c r="H25" s="61"/>
      <c r="J25" s="175"/>
    </row>
    <row r="26" spans="2:10" x14ac:dyDescent="0.2">
      <c r="C26" s="180"/>
      <c r="D26" s="181"/>
      <c r="E26" s="182"/>
      <c r="F26" s="183"/>
      <c r="H26" s="61"/>
    </row>
    <row r="27" spans="2:10" x14ac:dyDescent="0.2">
      <c r="B27" s="165"/>
      <c r="C27" s="165"/>
      <c r="D27" s="165"/>
      <c r="E27" s="165"/>
      <c r="F27" s="165"/>
      <c r="G27" s="165"/>
      <c r="H27" s="165"/>
    </row>
    <row r="28" spans="2:10" x14ac:dyDescent="0.2">
      <c r="B28" s="39"/>
      <c r="D28" s="39"/>
      <c r="E28" s="39"/>
      <c r="F28" s="39"/>
      <c r="G28" s="39"/>
      <c r="H28" s="39"/>
    </row>
    <row r="29" spans="2:10" x14ac:dyDescent="0.2">
      <c r="B29" s="36"/>
      <c r="C29" s="166"/>
      <c r="D29" s="166"/>
      <c r="E29" s="166"/>
      <c r="F29" s="166"/>
      <c r="G29" s="166"/>
      <c r="H29" s="166"/>
    </row>
    <row r="30" spans="2:10" ht="15" x14ac:dyDescent="0.25">
      <c r="B30" s="36"/>
      <c r="C30" s="82" t="s">
        <v>128</v>
      </c>
      <c r="D30" s="114" t="s">
        <v>113</v>
      </c>
      <c r="E30" s="114"/>
      <c r="F30" s="114"/>
      <c r="G30" s="67"/>
      <c r="H30" s="67"/>
    </row>
    <row r="31" spans="2:10" x14ac:dyDescent="0.2">
      <c r="B31" s="39"/>
      <c r="C31" s="39"/>
      <c r="D31" s="39"/>
      <c r="E31" s="39"/>
      <c r="F31" s="39"/>
      <c r="G31" s="39"/>
      <c r="H31" s="39"/>
    </row>
    <row r="32" spans="2:10" x14ac:dyDescent="0.2">
      <c r="B32" s="36"/>
      <c r="C32" s="37"/>
      <c r="D32" s="167"/>
      <c r="E32" s="37"/>
      <c r="F32" s="167"/>
      <c r="G32" s="37"/>
      <c r="H32" s="167"/>
    </row>
    <row r="33" spans="2:8" x14ac:dyDescent="0.2">
      <c r="B33" s="39"/>
      <c r="C33" s="40"/>
      <c r="D33" s="55"/>
      <c r="E33" s="40"/>
      <c r="F33" s="55"/>
      <c r="G33" s="40"/>
      <c r="H33" s="55"/>
    </row>
    <row r="34" spans="2:8" x14ac:dyDescent="0.2">
      <c r="B34" s="39"/>
      <c r="C34" s="42"/>
      <c r="D34" s="51"/>
      <c r="E34" s="40"/>
      <c r="F34" s="44"/>
      <c r="G34" s="40"/>
      <c r="H34" s="44"/>
    </row>
    <row r="35" spans="2:8" x14ac:dyDescent="0.2">
      <c r="B35" s="39"/>
      <c r="C35" s="42"/>
      <c r="D35" s="51"/>
      <c r="E35" s="40"/>
      <c r="F35" s="44"/>
      <c r="G35" s="40"/>
      <c r="H35" s="44"/>
    </row>
    <row r="36" spans="2:8" x14ac:dyDescent="0.2">
      <c r="B36" s="39"/>
      <c r="C36" s="42"/>
      <c r="D36" s="51"/>
      <c r="E36" s="40"/>
      <c r="F36" s="44"/>
      <c r="G36" s="40"/>
      <c r="H36" s="44"/>
    </row>
    <row r="37" spans="2:8" ht="15" customHeight="1" x14ac:dyDescent="0.2"/>
    <row r="38" spans="2:8" x14ac:dyDescent="0.2">
      <c r="B38" s="39"/>
      <c r="C38" s="42"/>
      <c r="D38" s="51"/>
      <c r="E38" s="40"/>
      <c r="F38" s="44"/>
      <c r="G38" s="40"/>
      <c r="H38" s="44"/>
    </row>
    <row r="39" spans="2:8" ht="15" customHeight="1" x14ac:dyDescent="0.2">
      <c r="B39" s="50"/>
      <c r="C39" s="40"/>
      <c r="D39" s="51"/>
      <c r="E39" s="40"/>
      <c r="F39" s="44"/>
      <c r="G39" s="40"/>
      <c r="H39" s="44"/>
    </row>
    <row r="40" spans="2:8" x14ac:dyDescent="0.2">
      <c r="B40" s="61"/>
      <c r="C40" s="61"/>
      <c r="D40" s="61"/>
      <c r="E40" s="61"/>
      <c r="F40" s="61"/>
      <c r="G40" s="61"/>
      <c r="H40" s="61"/>
    </row>
    <row r="50" spans="1:11" x14ac:dyDescent="0.2">
      <c r="B50" s="52"/>
      <c r="D50" s="52"/>
      <c r="E50" s="52"/>
      <c r="F50" s="52"/>
      <c r="G50" s="52"/>
      <c r="H50" s="52"/>
      <c r="I50" s="52"/>
    </row>
    <row r="52" spans="1:11" x14ac:dyDescent="0.2">
      <c r="B52" s="52" t="s">
        <v>39</v>
      </c>
    </row>
    <row r="53" spans="1:11" x14ac:dyDescent="0.2">
      <c r="B53" s="52"/>
    </row>
    <row r="54" spans="1:11" ht="12.7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</row>
    <row r="55" spans="1:11" x14ac:dyDescent="0.2">
      <c r="A55" s="113"/>
      <c r="B55" s="113"/>
      <c r="C55" s="113"/>
      <c r="D55" s="113"/>
      <c r="E55" s="113"/>
      <c r="F55" s="113"/>
      <c r="G55" s="113"/>
      <c r="H55" s="113"/>
    </row>
  </sheetData>
  <mergeCells count="4">
    <mergeCell ref="D8:F9"/>
    <mergeCell ref="C29:D29"/>
    <mergeCell ref="E29:F29"/>
    <mergeCell ref="G29:H29"/>
  </mergeCells>
  <pageMargins left="0.7" right="0.7" top="0.75" bottom="0.75" header="0.3" footer="0.3"/>
  <pageSetup scale="9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734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1</xdr:col>
                <xdr:colOff>238125</xdr:colOff>
                <xdr:row>3</xdr:row>
                <xdr:rowOff>0</xdr:rowOff>
              </to>
            </anchor>
          </objectPr>
        </oleObject>
      </mc:Choice>
      <mc:Fallback>
        <oleObject progId="MSPhotoEd.3" shapeId="5734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V51"/>
  <sheetViews>
    <sheetView zoomScaleNormal="100" zoomScaleSheetLayoutView="100" workbookViewId="0">
      <selection activeCell="M3" sqref="M3"/>
    </sheetView>
  </sheetViews>
  <sheetFormatPr defaultRowHeight="15" x14ac:dyDescent="0.25"/>
  <cols>
    <col min="1" max="1" width="9.140625" style="27"/>
    <col min="2" max="2" width="15.42578125" style="82" customWidth="1"/>
    <col min="3" max="3" width="8" style="82" customWidth="1"/>
    <col min="4" max="9" width="9.42578125" style="27" customWidth="1"/>
    <col min="10" max="10" width="10.42578125" style="184" customWidth="1"/>
    <col min="11" max="11" width="9.140625" style="27"/>
    <col min="12" max="22" width="9.140625" style="24"/>
    <col min="23" max="16384" width="9.140625" style="27"/>
  </cols>
  <sheetData>
    <row r="3" spans="2:22" x14ac:dyDescent="0.25">
      <c r="I3" s="25"/>
      <c r="J3" s="59" t="s">
        <v>181</v>
      </c>
    </row>
    <row r="4" spans="2:22" ht="9" customHeight="1" x14ac:dyDescent="0.25"/>
    <row r="7" spans="2:22" x14ac:dyDescent="0.25">
      <c r="B7" s="185">
        <v>1.08</v>
      </c>
      <c r="C7" s="186" t="s">
        <v>132</v>
      </c>
      <c r="D7" s="186"/>
      <c r="E7" s="186"/>
      <c r="F7" s="186"/>
      <c r="G7" s="186"/>
      <c r="H7" s="186"/>
      <c r="I7" s="186"/>
      <c r="J7" s="186"/>
    </row>
    <row r="8" spans="2:22" s="48" customFormat="1" x14ac:dyDescent="0.25">
      <c r="B8" s="115"/>
      <c r="C8" s="115"/>
      <c r="J8" s="187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</row>
    <row r="9" spans="2:22" s="82" customFormat="1" x14ac:dyDescent="0.25">
      <c r="B9" s="189" t="s">
        <v>99</v>
      </c>
      <c r="C9" s="190"/>
      <c r="D9" s="191" t="s">
        <v>1</v>
      </c>
      <c r="E9" s="191" t="s">
        <v>96</v>
      </c>
      <c r="F9" s="191" t="s">
        <v>95</v>
      </c>
      <c r="G9" s="191" t="s">
        <v>97</v>
      </c>
      <c r="H9" s="191" t="s">
        <v>98</v>
      </c>
      <c r="I9" s="191" t="s">
        <v>20</v>
      </c>
      <c r="J9" s="192" t="s">
        <v>71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2:22" ht="12.75" customHeight="1" x14ac:dyDescent="0.25">
      <c r="B10" s="189"/>
      <c r="C10" s="190" t="s">
        <v>1</v>
      </c>
      <c r="D10" s="42">
        <v>55036.000008240386</v>
      </c>
      <c r="E10" s="42">
        <v>9968.270479258108</v>
      </c>
      <c r="F10" s="42">
        <v>10747.384560114991</v>
      </c>
      <c r="G10" s="42">
        <v>23166.735416128151</v>
      </c>
      <c r="H10" s="42">
        <v>8168.2758194771459</v>
      </c>
      <c r="I10" s="42">
        <v>2985.3337332619858</v>
      </c>
      <c r="J10" s="193">
        <v>0</v>
      </c>
    </row>
    <row r="11" spans="2:22" x14ac:dyDescent="0.25">
      <c r="B11" s="194"/>
      <c r="C11" s="190" t="s">
        <v>2</v>
      </c>
      <c r="D11" s="42">
        <v>27218.128474082638</v>
      </c>
      <c r="E11" s="42">
        <v>5078.0141259760439</v>
      </c>
      <c r="F11" s="42">
        <v>5240.6282600100021</v>
      </c>
      <c r="G11" s="42">
        <v>11579.925894966525</v>
      </c>
      <c r="H11" s="42">
        <v>3947.0552718470726</v>
      </c>
      <c r="I11" s="42">
        <v>1372.5049212829933</v>
      </c>
      <c r="J11" s="193">
        <v>0</v>
      </c>
    </row>
    <row r="12" spans="2:22" x14ac:dyDescent="0.25">
      <c r="B12" s="194"/>
      <c r="C12" s="190" t="s">
        <v>3</v>
      </c>
      <c r="D12" s="42">
        <v>27817.871534157748</v>
      </c>
      <c r="E12" s="42">
        <v>4890.2563532820641</v>
      </c>
      <c r="F12" s="42">
        <v>5506.7563001049884</v>
      </c>
      <c r="G12" s="42">
        <v>11586.809521161626</v>
      </c>
      <c r="H12" s="42">
        <v>4221.2205476300733</v>
      </c>
      <c r="I12" s="42">
        <v>1612.8288119789922</v>
      </c>
      <c r="J12" s="193">
        <v>0</v>
      </c>
    </row>
    <row r="13" spans="2:22" x14ac:dyDescent="0.25">
      <c r="B13" s="190"/>
      <c r="C13" s="190"/>
      <c r="D13" s="42"/>
      <c r="E13" s="42"/>
      <c r="F13" s="42"/>
      <c r="G13" s="42"/>
      <c r="H13" s="42"/>
      <c r="I13" s="42"/>
      <c r="J13" s="193"/>
    </row>
    <row r="14" spans="2:22" x14ac:dyDescent="0.25">
      <c r="B14" s="190" t="s">
        <v>49</v>
      </c>
      <c r="C14" s="190" t="s">
        <v>1</v>
      </c>
      <c r="D14" s="42">
        <v>52740.000007200382</v>
      </c>
      <c r="E14" s="42">
        <v>9625.9023375101078</v>
      </c>
      <c r="F14" s="42">
        <v>10315.61464841499</v>
      </c>
      <c r="G14" s="42">
        <v>22356.02391133616</v>
      </c>
      <c r="H14" s="42">
        <v>7754.7926334491449</v>
      </c>
      <c r="I14" s="42">
        <v>2687.6664764899851</v>
      </c>
      <c r="J14" s="193">
        <v>0</v>
      </c>
    </row>
    <row r="15" spans="2:22" x14ac:dyDescent="0.25">
      <c r="B15" s="190"/>
      <c r="C15" s="190" t="s">
        <v>2</v>
      </c>
      <c r="D15" s="42">
        <v>26107.71785411064</v>
      </c>
      <c r="E15" s="42">
        <v>4908.353948908044</v>
      </c>
      <c r="F15" s="42">
        <v>5013.0601183140016</v>
      </c>
      <c r="G15" s="42">
        <v>11178.633859386529</v>
      </c>
      <c r="H15" s="42">
        <v>3757.0765106990721</v>
      </c>
      <c r="I15" s="42">
        <v>1250.593416802993</v>
      </c>
      <c r="J15" s="193">
        <v>0</v>
      </c>
    </row>
    <row r="16" spans="2:22" x14ac:dyDescent="0.25">
      <c r="B16" s="190"/>
      <c r="C16" s="190" t="s">
        <v>3</v>
      </c>
      <c r="D16" s="42">
        <v>26632.282153089745</v>
      </c>
      <c r="E16" s="42">
        <v>4717.5483886020638</v>
      </c>
      <c r="F16" s="42">
        <v>5302.5545301009879</v>
      </c>
      <c r="G16" s="42">
        <v>11177.390051949629</v>
      </c>
      <c r="H16" s="42">
        <v>3997.7161227500728</v>
      </c>
      <c r="I16" s="42">
        <v>1437.0730596869919</v>
      </c>
      <c r="J16" s="193">
        <v>0</v>
      </c>
    </row>
    <row r="17" spans="2:22" x14ac:dyDescent="0.25">
      <c r="B17" s="190"/>
      <c r="C17" s="190"/>
      <c r="D17" s="42"/>
      <c r="E17" s="42"/>
      <c r="F17" s="42"/>
      <c r="G17" s="42"/>
      <c r="H17" s="42"/>
      <c r="I17" s="42"/>
      <c r="J17" s="193"/>
    </row>
    <row r="18" spans="2:22" x14ac:dyDescent="0.25">
      <c r="B18" s="190" t="s">
        <v>11</v>
      </c>
      <c r="C18" s="190" t="s">
        <v>1</v>
      </c>
      <c r="D18" s="42">
        <v>2296.0000010399963</v>
      </c>
      <c r="E18" s="42">
        <v>342.36814174800065</v>
      </c>
      <c r="F18" s="42">
        <v>431.76991170000088</v>
      </c>
      <c r="G18" s="42">
        <v>810.71150479199343</v>
      </c>
      <c r="H18" s="42">
        <v>413.48318602800077</v>
      </c>
      <c r="I18" s="42">
        <v>297.66725677200054</v>
      </c>
      <c r="J18" s="193">
        <v>0</v>
      </c>
    </row>
    <row r="19" spans="2:22" x14ac:dyDescent="0.25">
      <c r="B19" s="190"/>
      <c r="C19" s="190" t="s">
        <v>2</v>
      </c>
      <c r="D19" s="42">
        <v>1110.4106199719981</v>
      </c>
      <c r="E19" s="42">
        <v>169.66017706800031</v>
      </c>
      <c r="F19" s="42">
        <v>227.56814169600045</v>
      </c>
      <c r="G19" s="42">
        <v>401.29203557999682</v>
      </c>
      <c r="H19" s="42">
        <v>189.97876114800036</v>
      </c>
      <c r="I19" s="42">
        <v>121.9115044800002</v>
      </c>
      <c r="J19" s="193">
        <v>0</v>
      </c>
    </row>
    <row r="20" spans="2:22" x14ac:dyDescent="0.25">
      <c r="B20" s="195"/>
      <c r="C20" s="195" t="s">
        <v>3</v>
      </c>
      <c r="D20" s="57">
        <v>1185.5893810679981</v>
      </c>
      <c r="E20" s="57">
        <v>172.70796468000032</v>
      </c>
      <c r="F20" s="57">
        <v>204.20177000400039</v>
      </c>
      <c r="G20" s="57">
        <v>409.41946921199661</v>
      </c>
      <c r="H20" s="57">
        <v>223.50442488000044</v>
      </c>
      <c r="I20" s="57">
        <v>175.75575229200032</v>
      </c>
      <c r="J20" s="196">
        <v>0</v>
      </c>
    </row>
    <row r="21" spans="2:22" x14ac:dyDescent="0.25">
      <c r="B21" s="190"/>
      <c r="C21" s="190"/>
      <c r="D21" s="61"/>
      <c r="E21" s="61"/>
      <c r="F21" s="61"/>
      <c r="G21" s="61"/>
      <c r="H21" s="61"/>
      <c r="I21" s="61"/>
      <c r="J21" s="197"/>
    </row>
    <row r="22" spans="2:22" s="82" customFormat="1" x14ac:dyDescent="0.25">
      <c r="B22" s="189" t="s">
        <v>100</v>
      </c>
      <c r="C22" s="190"/>
      <c r="D22" s="191" t="s">
        <v>1</v>
      </c>
      <c r="E22" s="191" t="s">
        <v>96</v>
      </c>
      <c r="F22" s="191" t="s">
        <v>95</v>
      </c>
      <c r="G22" s="191" t="s">
        <v>97</v>
      </c>
      <c r="H22" s="191" t="s">
        <v>98</v>
      </c>
      <c r="I22" s="191" t="s">
        <v>20</v>
      </c>
      <c r="J22" s="192" t="s">
        <v>71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2:22" x14ac:dyDescent="0.25">
      <c r="B23" s="189"/>
      <c r="C23" s="190" t="s">
        <v>1</v>
      </c>
      <c r="D23" s="42">
        <v>39020</v>
      </c>
      <c r="E23" s="42">
        <v>7598</v>
      </c>
      <c r="F23" s="42">
        <v>8706</v>
      </c>
      <c r="G23" s="42">
        <v>15966</v>
      </c>
      <c r="H23" s="42">
        <v>4486</v>
      </c>
      <c r="I23" s="42">
        <v>2195</v>
      </c>
      <c r="J23" s="193">
        <v>69</v>
      </c>
    </row>
    <row r="24" spans="2:22" x14ac:dyDescent="0.25">
      <c r="B24" s="190"/>
      <c r="C24" s="190" t="s">
        <v>2</v>
      </c>
      <c r="D24" s="42">
        <v>19033</v>
      </c>
      <c r="E24" s="42">
        <v>3830</v>
      </c>
      <c r="F24" s="42">
        <v>4218</v>
      </c>
      <c r="G24" s="42">
        <v>7703</v>
      </c>
      <c r="H24" s="42">
        <v>2268</v>
      </c>
      <c r="I24" s="42">
        <v>980</v>
      </c>
      <c r="J24" s="193">
        <v>34</v>
      </c>
    </row>
    <row r="25" spans="2:22" x14ac:dyDescent="0.25">
      <c r="B25" s="190"/>
      <c r="C25" s="190" t="s">
        <v>3</v>
      </c>
      <c r="D25" s="42">
        <v>19987</v>
      </c>
      <c r="E25" s="42">
        <v>3768</v>
      </c>
      <c r="F25" s="42">
        <v>4488</v>
      </c>
      <c r="G25" s="42">
        <v>8263</v>
      </c>
      <c r="H25" s="42">
        <v>2218</v>
      </c>
      <c r="I25" s="42">
        <v>1215</v>
      </c>
      <c r="J25" s="193">
        <v>35</v>
      </c>
    </row>
    <row r="26" spans="2:22" x14ac:dyDescent="0.25">
      <c r="B26" s="190"/>
      <c r="C26" s="190"/>
      <c r="D26" s="42"/>
      <c r="E26" s="42"/>
      <c r="F26" s="42"/>
      <c r="G26" s="42"/>
      <c r="H26" s="42"/>
      <c r="I26" s="42"/>
      <c r="J26" s="193"/>
    </row>
    <row r="27" spans="2:22" x14ac:dyDescent="0.25">
      <c r="B27" s="190" t="s">
        <v>49</v>
      </c>
      <c r="C27" s="190" t="s">
        <v>1</v>
      </c>
      <c r="D27" s="42">
        <v>37083</v>
      </c>
      <c r="E27" s="42">
        <v>7243</v>
      </c>
      <c r="F27" s="42">
        <v>8369</v>
      </c>
      <c r="G27" s="42">
        <v>15279</v>
      </c>
      <c r="H27" s="42">
        <v>4209</v>
      </c>
      <c r="I27" s="42">
        <v>1914</v>
      </c>
      <c r="J27" s="193">
        <v>69</v>
      </c>
    </row>
    <row r="28" spans="2:22" x14ac:dyDescent="0.25">
      <c r="B28" s="190"/>
      <c r="C28" s="190" t="s">
        <v>2</v>
      </c>
      <c r="D28" s="42">
        <v>18091</v>
      </c>
      <c r="E28" s="42">
        <v>3654</v>
      </c>
      <c r="F28" s="42">
        <v>4034</v>
      </c>
      <c r="G28" s="42">
        <v>7394</v>
      </c>
      <c r="H28" s="42">
        <v>2134</v>
      </c>
      <c r="I28" s="42">
        <v>841</v>
      </c>
      <c r="J28" s="193">
        <v>34</v>
      </c>
    </row>
    <row r="29" spans="2:22" x14ac:dyDescent="0.25">
      <c r="B29" s="190"/>
      <c r="C29" s="190" t="s">
        <v>3</v>
      </c>
      <c r="D29" s="42">
        <v>18992</v>
      </c>
      <c r="E29" s="42">
        <v>3589</v>
      </c>
      <c r="F29" s="42">
        <v>4335</v>
      </c>
      <c r="G29" s="42">
        <v>7885</v>
      </c>
      <c r="H29" s="42">
        <v>2075</v>
      </c>
      <c r="I29" s="42">
        <v>1073</v>
      </c>
      <c r="J29" s="193">
        <v>35</v>
      </c>
    </row>
    <row r="30" spans="2:22" x14ac:dyDescent="0.25">
      <c r="B30" s="190"/>
      <c r="C30" s="190"/>
      <c r="D30" s="42"/>
      <c r="E30" s="42"/>
      <c r="F30" s="42"/>
      <c r="G30" s="42"/>
      <c r="H30" s="42"/>
      <c r="I30" s="42"/>
      <c r="J30" s="193"/>
    </row>
    <row r="31" spans="2:22" x14ac:dyDescent="0.25">
      <c r="B31" s="190" t="s">
        <v>11</v>
      </c>
      <c r="C31" s="190" t="s">
        <v>1</v>
      </c>
      <c r="D31" s="42">
        <v>1937</v>
      </c>
      <c r="E31" s="42">
        <v>355</v>
      </c>
      <c r="F31" s="42">
        <v>337</v>
      </c>
      <c r="G31" s="42">
        <v>687</v>
      </c>
      <c r="H31" s="42">
        <v>277</v>
      </c>
      <c r="I31" s="42">
        <v>281</v>
      </c>
      <c r="J31" s="193">
        <v>0</v>
      </c>
    </row>
    <row r="32" spans="2:22" x14ac:dyDescent="0.25">
      <c r="B32" s="190"/>
      <c r="C32" s="190" t="s">
        <v>2</v>
      </c>
      <c r="D32" s="42">
        <v>942</v>
      </c>
      <c r="E32" s="42">
        <v>176</v>
      </c>
      <c r="F32" s="42">
        <v>184</v>
      </c>
      <c r="G32" s="42">
        <v>309</v>
      </c>
      <c r="H32" s="42">
        <v>134</v>
      </c>
      <c r="I32" s="42">
        <v>139</v>
      </c>
      <c r="J32" s="193">
        <v>0</v>
      </c>
    </row>
    <row r="33" spans="2:22" x14ac:dyDescent="0.25">
      <c r="B33" s="195"/>
      <c r="C33" s="195" t="s">
        <v>3</v>
      </c>
      <c r="D33" s="57">
        <v>995</v>
      </c>
      <c r="E33" s="57">
        <v>179</v>
      </c>
      <c r="F33" s="57">
        <v>153</v>
      </c>
      <c r="G33" s="57">
        <v>378</v>
      </c>
      <c r="H33" s="57">
        <v>143</v>
      </c>
      <c r="I33" s="57">
        <v>142</v>
      </c>
      <c r="J33" s="196">
        <v>0</v>
      </c>
    </row>
    <row r="34" spans="2:22" x14ac:dyDescent="0.25">
      <c r="B34" s="190"/>
      <c r="C34" s="190"/>
      <c r="D34" s="61"/>
      <c r="E34" s="61"/>
      <c r="F34" s="61"/>
      <c r="G34" s="61"/>
      <c r="H34" s="61"/>
      <c r="I34" s="61"/>
      <c r="J34" s="197"/>
    </row>
    <row r="35" spans="2:22" s="82" customFormat="1" x14ac:dyDescent="0.25">
      <c r="B35" s="189" t="s">
        <v>101</v>
      </c>
      <c r="C35" s="190"/>
      <c r="D35" s="191" t="s">
        <v>1</v>
      </c>
      <c r="E35" s="191" t="s">
        <v>96</v>
      </c>
      <c r="F35" s="191" t="s">
        <v>95</v>
      </c>
      <c r="G35" s="191" t="s">
        <v>97</v>
      </c>
      <c r="H35" s="191" t="s">
        <v>98</v>
      </c>
      <c r="I35" s="191" t="s">
        <v>20</v>
      </c>
      <c r="J35" s="192" t="s">
        <v>71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2:22" x14ac:dyDescent="0.25">
      <c r="B36" s="189"/>
      <c r="C36" s="190" t="s">
        <v>1</v>
      </c>
      <c r="D36" s="42">
        <v>25355</v>
      </c>
      <c r="E36" s="42">
        <v>5758</v>
      </c>
      <c r="F36" s="42">
        <v>7194</v>
      </c>
      <c r="G36" s="42">
        <v>8112</v>
      </c>
      <c r="H36" s="42">
        <v>2690</v>
      </c>
      <c r="I36" s="42">
        <v>1601</v>
      </c>
      <c r="J36" s="193">
        <v>0</v>
      </c>
    </row>
    <row r="37" spans="2:22" x14ac:dyDescent="0.25">
      <c r="B37" s="190"/>
      <c r="C37" s="190" t="s">
        <v>2</v>
      </c>
      <c r="D37" s="42">
        <v>12372</v>
      </c>
      <c r="E37" s="42">
        <v>2900</v>
      </c>
      <c r="F37" s="42">
        <v>3528</v>
      </c>
      <c r="G37" s="42">
        <v>3934</v>
      </c>
      <c r="H37" s="42">
        <v>1344</v>
      </c>
      <c r="I37" s="42">
        <v>666</v>
      </c>
      <c r="J37" s="193">
        <v>0</v>
      </c>
    </row>
    <row r="38" spans="2:22" x14ac:dyDescent="0.25">
      <c r="B38" s="190"/>
      <c r="C38" s="190" t="s">
        <v>3</v>
      </c>
      <c r="D38" s="42">
        <v>12983</v>
      </c>
      <c r="E38" s="42">
        <v>2858</v>
      </c>
      <c r="F38" s="42">
        <v>3666</v>
      </c>
      <c r="G38" s="42">
        <v>4178</v>
      </c>
      <c r="H38" s="42">
        <v>1346</v>
      </c>
      <c r="I38" s="42">
        <v>935</v>
      </c>
      <c r="J38" s="193">
        <v>0</v>
      </c>
    </row>
    <row r="39" spans="2:22" x14ac:dyDescent="0.25">
      <c r="B39" s="190"/>
      <c r="C39" s="190"/>
      <c r="D39" s="42"/>
      <c r="E39" s="42"/>
      <c r="F39" s="42"/>
      <c r="G39" s="42"/>
      <c r="H39" s="42"/>
      <c r="I39" s="42"/>
      <c r="J39" s="193"/>
    </row>
    <row r="40" spans="2:22" x14ac:dyDescent="0.25">
      <c r="B40" s="190" t="s">
        <v>49</v>
      </c>
      <c r="C40" s="190" t="s">
        <v>1</v>
      </c>
      <c r="D40" s="42">
        <v>23881</v>
      </c>
      <c r="E40" s="42">
        <v>5430</v>
      </c>
      <c r="F40" s="42">
        <v>6873</v>
      </c>
      <c r="G40" s="42">
        <v>7735</v>
      </c>
      <c r="H40" s="42">
        <v>2445</v>
      </c>
      <c r="I40" s="42">
        <v>1398</v>
      </c>
      <c r="J40" s="193">
        <v>0</v>
      </c>
    </row>
    <row r="41" spans="2:22" x14ac:dyDescent="0.25">
      <c r="B41" s="190"/>
      <c r="C41" s="190" t="s">
        <v>2</v>
      </c>
      <c r="D41" s="42">
        <v>11654</v>
      </c>
      <c r="E41" s="42">
        <v>2732</v>
      </c>
      <c r="F41" s="42">
        <v>3373</v>
      </c>
      <c r="G41" s="42">
        <v>3762</v>
      </c>
      <c r="H41" s="42">
        <v>1216</v>
      </c>
      <c r="I41" s="42">
        <v>571</v>
      </c>
      <c r="J41" s="193">
        <v>0</v>
      </c>
    </row>
    <row r="42" spans="2:22" x14ac:dyDescent="0.25">
      <c r="B42" s="190"/>
      <c r="C42" s="190" t="s">
        <v>3</v>
      </c>
      <c r="D42" s="42">
        <v>12227</v>
      </c>
      <c r="E42" s="42">
        <v>2698</v>
      </c>
      <c r="F42" s="42">
        <v>3500</v>
      </c>
      <c r="G42" s="42">
        <v>3973</v>
      </c>
      <c r="H42" s="42">
        <v>1229</v>
      </c>
      <c r="I42" s="42">
        <v>827</v>
      </c>
      <c r="J42" s="193">
        <v>0</v>
      </c>
    </row>
    <row r="43" spans="2:22" x14ac:dyDescent="0.25">
      <c r="B43" s="190"/>
      <c r="C43" s="190"/>
      <c r="D43" s="42"/>
      <c r="E43" s="42"/>
      <c r="F43" s="42"/>
      <c r="G43" s="42"/>
      <c r="H43" s="42"/>
      <c r="I43" s="42"/>
      <c r="J43" s="193"/>
    </row>
    <row r="44" spans="2:22" x14ac:dyDescent="0.25">
      <c r="B44" s="190" t="s">
        <v>11</v>
      </c>
      <c r="C44" s="190" t="s">
        <v>1</v>
      </c>
      <c r="D44" s="42">
        <v>1474</v>
      </c>
      <c r="E44" s="42">
        <v>328</v>
      </c>
      <c r="F44" s="42">
        <v>321</v>
      </c>
      <c r="G44" s="42">
        <v>377</v>
      </c>
      <c r="H44" s="42">
        <v>245</v>
      </c>
      <c r="I44" s="42">
        <v>203</v>
      </c>
      <c r="J44" s="193">
        <v>0</v>
      </c>
    </row>
    <row r="45" spans="2:22" x14ac:dyDescent="0.25">
      <c r="B45" s="190"/>
      <c r="C45" s="190" t="s">
        <v>2</v>
      </c>
      <c r="D45" s="42">
        <v>718</v>
      </c>
      <c r="E45" s="42">
        <v>168</v>
      </c>
      <c r="F45" s="42">
        <v>155</v>
      </c>
      <c r="G45" s="42">
        <v>172</v>
      </c>
      <c r="H45" s="42">
        <v>128</v>
      </c>
      <c r="I45" s="42">
        <v>95</v>
      </c>
      <c r="J45" s="193">
        <v>0</v>
      </c>
    </row>
    <row r="46" spans="2:22" x14ac:dyDescent="0.25">
      <c r="B46" s="195"/>
      <c r="C46" s="195" t="s">
        <v>3</v>
      </c>
      <c r="D46" s="57">
        <v>756</v>
      </c>
      <c r="E46" s="57">
        <v>160</v>
      </c>
      <c r="F46" s="57">
        <v>166</v>
      </c>
      <c r="G46" s="57">
        <v>205</v>
      </c>
      <c r="H46" s="57">
        <v>117</v>
      </c>
      <c r="I46" s="57">
        <v>108</v>
      </c>
      <c r="J46" s="196">
        <v>0</v>
      </c>
    </row>
    <row r="48" spans="2:22" x14ac:dyDescent="0.25">
      <c r="B48" s="52" t="s">
        <v>39</v>
      </c>
    </row>
    <row r="50" spans="2:10" x14ac:dyDescent="0.25">
      <c r="B50" s="198"/>
      <c r="C50" s="198"/>
      <c r="D50" s="168"/>
      <c r="E50" s="168"/>
      <c r="F50" s="168"/>
      <c r="G50" s="168"/>
      <c r="H50" s="168"/>
      <c r="I50" s="168"/>
      <c r="J50" s="199"/>
    </row>
    <row r="51" spans="2:10" x14ac:dyDescent="0.25">
      <c r="B51" s="113"/>
      <c r="C51" s="113"/>
      <c r="D51" s="113"/>
      <c r="E51" s="113"/>
      <c r="F51" s="113"/>
      <c r="G51" s="113"/>
      <c r="H51" s="113"/>
      <c r="I51" s="113"/>
      <c r="J51" s="113"/>
    </row>
  </sheetData>
  <mergeCells count="4">
    <mergeCell ref="B9:B10"/>
    <mergeCell ref="B22:B23"/>
    <mergeCell ref="B35:B36"/>
    <mergeCell ref="C7:J7"/>
  </mergeCells>
  <pageMargins left="0.7" right="0.7" top="0.75" bottom="0.75" header="0.3" footer="0.3"/>
  <pageSetup scale="8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47625</xdr:rowOff>
              </from>
              <to>
                <xdr:col>1</xdr:col>
                <xdr:colOff>752475</xdr:colOff>
                <xdr:row>3</xdr:row>
                <xdr:rowOff>19050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47"/>
  <sheetViews>
    <sheetView zoomScaleNormal="100" zoomScaleSheetLayoutView="100" workbookViewId="0">
      <selection activeCell="N3" sqref="N3"/>
    </sheetView>
  </sheetViews>
  <sheetFormatPr defaultRowHeight="12.75" x14ac:dyDescent="0.2"/>
  <cols>
    <col min="1" max="1" width="9.140625" style="27"/>
    <col min="2" max="2" width="10.5703125" style="27" customWidth="1"/>
    <col min="3" max="11" width="7.85546875" style="27" customWidth="1"/>
    <col min="12" max="12" width="9.140625" style="27" customWidth="1"/>
    <col min="13" max="13" width="6.7109375" style="27" bestFit="1" customWidth="1"/>
    <col min="14" max="16384" width="9.140625" style="27"/>
  </cols>
  <sheetData>
    <row r="3" spans="2:17" x14ac:dyDescent="0.2">
      <c r="L3" s="59" t="s">
        <v>181</v>
      </c>
      <c r="M3" s="25"/>
      <c r="Q3" s="59"/>
    </row>
    <row r="4" spans="2:17" ht="9" customHeight="1" x14ac:dyDescent="0.2"/>
    <row r="8" spans="2:17" x14ac:dyDescent="0.2">
      <c r="B8" s="60">
        <v>1.0900000000000001</v>
      </c>
      <c r="C8" s="29" t="s">
        <v>93</v>
      </c>
      <c r="D8" s="29"/>
      <c r="E8" s="29"/>
      <c r="F8" s="29"/>
      <c r="G8" s="29"/>
      <c r="H8" s="29"/>
      <c r="I8" s="29"/>
      <c r="J8" s="29"/>
      <c r="K8" s="29"/>
      <c r="L8" s="29"/>
      <c r="M8" s="28"/>
      <c r="N8" s="28"/>
    </row>
    <row r="9" spans="2:17" x14ac:dyDescent="0.2">
      <c r="B9" s="33"/>
      <c r="C9" s="101"/>
      <c r="D9" s="101"/>
      <c r="E9" s="101"/>
      <c r="F9" s="101"/>
      <c r="G9" s="200"/>
      <c r="H9" s="200"/>
      <c r="I9" s="101"/>
      <c r="J9" s="61"/>
      <c r="K9" s="61"/>
      <c r="L9" s="61"/>
      <c r="M9" s="61"/>
      <c r="N9" s="61"/>
    </row>
    <row r="10" spans="2:17" x14ac:dyDescent="0.2">
      <c r="B10" s="201" t="s">
        <v>52</v>
      </c>
      <c r="C10" s="202">
        <v>1970</v>
      </c>
      <c r="D10" s="202"/>
      <c r="E10" s="202">
        <v>1979</v>
      </c>
      <c r="F10" s="202"/>
      <c r="G10" s="202">
        <v>1989</v>
      </c>
      <c r="H10" s="202"/>
      <c r="I10" s="203">
        <v>1999</v>
      </c>
      <c r="J10" s="203"/>
      <c r="K10" s="31">
        <v>2010</v>
      </c>
      <c r="L10" s="31"/>
    </row>
    <row r="11" spans="2:17" s="113" customFormat="1" x14ac:dyDescent="0.2">
      <c r="B11" s="204"/>
      <c r="C11" s="205" t="s">
        <v>4</v>
      </c>
      <c r="D11" s="205" t="s">
        <v>5</v>
      </c>
      <c r="E11" s="205" t="s">
        <v>4</v>
      </c>
      <c r="F11" s="205" t="s">
        <v>5</v>
      </c>
      <c r="G11" s="205" t="s">
        <v>4</v>
      </c>
      <c r="H11" s="205" t="s">
        <v>5</v>
      </c>
      <c r="I11" s="205" t="s">
        <v>4</v>
      </c>
      <c r="J11" s="205" t="s">
        <v>5</v>
      </c>
      <c r="K11" s="205" t="s">
        <v>4</v>
      </c>
      <c r="L11" s="205" t="s">
        <v>5</v>
      </c>
    </row>
    <row r="12" spans="2:17" x14ac:dyDescent="0.2">
      <c r="B12" s="75"/>
      <c r="C12" s="206"/>
      <c r="D12" s="206"/>
      <c r="E12" s="206"/>
      <c r="F12" s="206"/>
      <c r="G12" s="206"/>
      <c r="H12" s="206"/>
      <c r="I12" s="206"/>
      <c r="J12" s="206"/>
    </row>
    <row r="13" spans="2:17" x14ac:dyDescent="0.2">
      <c r="B13" s="75" t="s">
        <v>1</v>
      </c>
      <c r="C13" s="207">
        <f>SUM(C15:C36)</f>
        <v>10068</v>
      </c>
      <c r="D13" s="208">
        <f>C13/$C$13*100</f>
        <v>100</v>
      </c>
      <c r="E13" s="207">
        <f>SUM(E15:E36)</f>
        <v>16677</v>
      </c>
      <c r="F13" s="208">
        <f>E13/$E$13*100</f>
        <v>100</v>
      </c>
      <c r="G13" s="207">
        <f>SUM(G15:G36)</f>
        <v>25355</v>
      </c>
      <c r="H13" s="208">
        <f>G13/$G$13*100</f>
        <v>100</v>
      </c>
      <c r="I13" s="207">
        <f>SUM(I15:I36)</f>
        <v>39020</v>
      </c>
      <c r="J13" s="208">
        <f>I13/$I$13*100</f>
        <v>100</v>
      </c>
      <c r="K13" s="207">
        <v>55036</v>
      </c>
      <c r="L13" s="208">
        <f>K13/$K$13*100</f>
        <v>100</v>
      </c>
    </row>
    <row r="14" spans="2:17" x14ac:dyDescent="0.2">
      <c r="B14" s="75"/>
      <c r="C14" s="206"/>
      <c r="D14" s="209"/>
      <c r="E14" s="206"/>
      <c r="F14" s="209"/>
      <c r="G14" s="206"/>
      <c r="H14" s="209"/>
      <c r="I14" s="206"/>
      <c r="J14" s="209"/>
      <c r="K14" s="156"/>
      <c r="L14" s="209"/>
    </row>
    <row r="15" spans="2:17" x14ac:dyDescent="0.2">
      <c r="B15" s="161" t="s">
        <v>85</v>
      </c>
      <c r="C15" s="210">
        <v>1383</v>
      </c>
      <c r="D15" s="209">
        <f>C15/$C$13*100</f>
        <v>13.736591179976163</v>
      </c>
      <c r="E15" s="210">
        <v>1468</v>
      </c>
      <c r="F15" s="209">
        <f>E15/$E$13*100</f>
        <v>8.8025424236973073</v>
      </c>
      <c r="G15" s="210">
        <v>2017</v>
      </c>
      <c r="H15" s="209">
        <f>G15/$G$13*100</f>
        <v>7.9550384539538559</v>
      </c>
      <c r="I15" s="210">
        <v>2740</v>
      </c>
      <c r="J15" s="209">
        <f>I15/$I$13*100</f>
        <v>7.0220399794976931</v>
      </c>
      <c r="K15" s="211">
        <v>3710</v>
      </c>
      <c r="L15" s="209">
        <f>K15/$K$13*100</f>
        <v>6.7410422269060257</v>
      </c>
    </row>
    <row r="16" spans="2:17" x14ac:dyDescent="0.2">
      <c r="B16" s="161" t="s">
        <v>86</v>
      </c>
      <c r="C16" s="212">
        <v>1349</v>
      </c>
      <c r="D16" s="209">
        <f>C16/$C$13*100</f>
        <v>13.398887564560985</v>
      </c>
      <c r="E16" s="212">
        <v>1766</v>
      </c>
      <c r="F16" s="209">
        <f>E16/$E$13*100</f>
        <v>10.589434550578641</v>
      </c>
      <c r="G16" s="212">
        <v>1925</v>
      </c>
      <c r="H16" s="209">
        <f>G16/$G$13*100</f>
        <v>7.5921908893709329</v>
      </c>
      <c r="I16" s="212">
        <v>2713</v>
      </c>
      <c r="J16" s="209">
        <f>I16/$I$13*100</f>
        <v>6.9528446950281904</v>
      </c>
      <c r="K16" s="211">
        <v>3246</v>
      </c>
      <c r="L16" s="209">
        <f>K16/$K$13*100</f>
        <v>5.897957700414274</v>
      </c>
    </row>
    <row r="17" spans="2:12" x14ac:dyDescent="0.2">
      <c r="B17" s="161" t="s">
        <v>87</v>
      </c>
      <c r="C17" s="212">
        <v>1150</v>
      </c>
      <c r="D17" s="209">
        <f>C17/$C$13*100</f>
        <v>11.422328168454509</v>
      </c>
      <c r="E17" s="212">
        <v>1620</v>
      </c>
      <c r="F17" s="209">
        <f>E17/$E$13*100</f>
        <v>9.7139773340528865</v>
      </c>
      <c r="G17" s="212">
        <v>1816</v>
      </c>
      <c r="H17" s="209">
        <f>G17/$G$13*100</f>
        <v>7.1622954052455139</v>
      </c>
      <c r="I17" s="212">
        <v>2147</v>
      </c>
      <c r="J17" s="209">
        <f>I17/$I$13*100</f>
        <v>5.5023065094823167</v>
      </c>
      <c r="K17" s="211">
        <v>3012</v>
      </c>
      <c r="L17" s="209">
        <f>K17/$K$13*100</f>
        <v>5.472781452140417</v>
      </c>
    </row>
    <row r="18" spans="2:12" x14ac:dyDescent="0.2">
      <c r="B18" s="161" t="s">
        <v>72</v>
      </c>
      <c r="C18" s="212">
        <v>959</v>
      </c>
      <c r="D18" s="209">
        <f>C18/$C$13*100</f>
        <v>9.5252284465633696</v>
      </c>
      <c r="E18" s="212">
        <v>1600</v>
      </c>
      <c r="F18" s="209">
        <f>E18/$E$13*100</f>
        <v>9.5940516879534687</v>
      </c>
      <c r="G18" s="212">
        <v>2053</v>
      </c>
      <c r="H18" s="209">
        <f>G18/$G$13*100</f>
        <v>8.0970222835732599</v>
      </c>
      <c r="I18" s="212">
        <v>1950</v>
      </c>
      <c r="J18" s="209">
        <f>I18/$I$13*100</f>
        <v>4.9974372116863144</v>
      </c>
      <c r="K18" s="211">
        <v>2823</v>
      </c>
      <c r="L18" s="209">
        <f>K18/$K$13*100</f>
        <v>5.1293698669961483</v>
      </c>
    </row>
    <row r="19" spans="2:12" x14ac:dyDescent="0.2">
      <c r="B19" s="161" t="s">
        <v>74</v>
      </c>
      <c r="C19" s="212">
        <v>661</v>
      </c>
      <c r="D19" s="209">
        <f>C19/$C$13*100</f>
        <v>6.5653555820421134</v>
      </c>
      <c r="E19" s="212">
        <v>1533</v>
      </c>
      <c r="F19" s="209">
        <f>E19/$E$13*100</f>
        <v>9.192300773520417</v>
      </c>
      <c r="G19" s="212">
        <v>2274</v>
      </c>
      <c r="H19" s="209">
        <f>G19/$G$13*100</f>
        <v>8.9686452376257151</v>
      </c>
      <c r="I19" s="212">
        <v>2393</v>
      </c>
      <c r="J19" s="209">
        <f>I19/$I$13*100</f>
        <v>6.1327524346488982</v>
      </c>
      <c r="K19" s="211">
        <v>2934</v>
      </c>
      <c r="L19" s="209">
        <f>K19/$K$13*100</f>
        <v>5.3310560360491319</v>
      </c>
    </row>
    <row r="20" spans="2:12" x14ac:dyDescent="0.2">
      <c r="B20" s="161"/>
      <c r="C20" s="212"/>
      <c r="D20" s="209"/>
      <c r="E20" s="212"/>
      <c r="F20" s="209"/>
      <c r="G20" s="212"/>
      <c r="H20" s="209"/>
      <c r="I20" s="212"/>
      <c r="J20" s="209"/>
      <c r="K20" s="211"/>
      <c r="L20" s="209"/>
    </row>
    <row r="21" spans="2:12" x14ac:dyDescent="0.2">
      <c r="B21" s="161" t="s">
        <v>75</v>
      </c>
      <c r="C21" s="212">
        <v>651</v>
      </c>
      <c r="D21" s="209">
        <f>C21/$C$13*100</f>
        <v>6.4660309892729444</v>
      </c>
      <c r="E21" s="212">
        <v>1449</v>
      </c>
      <c r="F21" s="209">
        <f>E21/$E$13*100</f>
        <v>8.6886130599028597</v>
      </c>
      <c r="G21" s="212">
        <v>2867</v>
      </c>
      <c r="H21" s="209">
        <f>G21/$G$13*100</f>
        <v>11.307434431078683</v>
      </c>
      <c r="I21" s="212">
        <v>4361</v>
      </c>
      <c r="J21" s="209">
        <f>I21/$I$13*100</f>
        <v>11.176319835981548</v>
      </c>
      <c r="K21" s="211">
        <v>4990</v>
      </c>
      <c r="L21" s="209">
        <f>K21/$K$13*100</f>
        <v>9.0667926448143028</v>
      </c>
    </row>
    <row r="22" spans="2:12" x14ac:dyDescent="0.2">
      <c r="B22" s="161" t="s">
        <v>76</v>
      </c>
      <c r="C22" s="212">
        <v>621</v>
      </c>
      <c r="D22" s="209">
        <f>C22/$C$13*100</f>
        <v>6.1680572109654355</v>
      </c>
      <c r="E22" s="212">
        <v>1328</v>
      </c>
      <c r="F22" s="209">
        <f>E22/$E$13*100</f>
        <v>7.9630629010013791</v>
      </c>
      <c r="G22" s="212">
        <v>2711</v>
      </c>
      <c r="H22" s="209">
        <f>G22/$G$13*100</f>
        <v>10.692171169394598</v>
      </c>
      <c r="I22" s="212">
        <v>4895</v>
      </c>
      <c r="J22" s="209">
        <f>I22/$I$13*100</f>
        <v>12.544848795489493</v>
      </c>
      <c r="K22" s="211">
        <v>5862</v>
      </c>
      <c r="L22" s="209">
        <f>K22/$K$13*100</f>
        <v>10.651210117014317</v>
      </c>
    </row>
    <row r="23" spans="2:12" x14ac:dyDescent="0.2">
      <c r="B23" s="161" t="s">
        <v>77</v>
      </c>
      <c r="C23" s="212">
        <v>558</v>
      </c>
      <c r="D23" s="209">
        <f>C23/$C$13*100</f>
        <v>5.5423122765196657</v>
      </c>
      <c r="E23" s="212">
        <v>1055</v>
      </c>
      <c r="F23" s="209">
        <f>E23/$E$13*100</f>
        <v>6.3260778317443185</v>
      </c>
      <c r="G23" s="212">
        <v>2357</v>
      </c>
      <c r="H23" s="209">
        <f>G23/$G$13*100</f>
        <v>9.2959968448037866</v>
      </c>
      <c r="I23" s="212">
        <v>4543</v>
      </c>
      <c r="J23" s="209">
        <f>I23/$I$13*100</f>
        <v>11.642747309072272</v>
      </c>
      <c r="K23" s="211">
        <v>6322</v>
      </c>
      <c r="L23" s="209">
        <f>K23/$K$13*100</f>
        <v>11.487026673450105</v>
      </c>
    </row>
    <row r="24" spans="2:12" x14ac:dyDescent="0.2">
      <c r="B24" s="161" t="s">
        <v>78</v>
      </c>
      <c r="C24" s="212">
        <v>498</v>
      </c>
      <c r="D24" s="209">
        <f>C24/$C$13*100</f>
        <v>4.9463647199046488</v>
      </c>
      <c r="E24" s="212">
        <v>1031</v>
      </c>
      <c r="F24" s="209">
        <f>E24/$E$13*100</f>
        <v>6.1821670564250164</v>
      </c>
      <c r="G24" s="212">
        <v>1717</v>
      </c>
      <c r="H24" s="209">
        <f>G24/$G$13*100</f>
        <v>6.7718398737921515</v>
      </c>
      <c r="I24" s="212">
        <v>3585</v>
      </c>
      <c r="J24" s="209">
        <f>I24/$I$13*100</f>
        <v>9.1875961045617629</v>
      </c>
      <c r="K24" s="211">
        <v>5967</v>
      </c>
      <c r="L24" s="209">
        <f>K24/$K$13*100</f>
        <v>10.841994330983356</v>
      </c>
    </row>
    <row r="25" spans="2:12" x14ac:dyDescent="0.2">
      <c r="B25" s="161" t="s">
        <v>79</v>
      </c>
      <c r="C25" s="212">
        <v>402</v>
      </c>
      <c r="D25" s="209">
        <f>C25/$C$13*100</f>
        <v>3.9928486293206196</v>
      </c>
      <c r="E25" s="212">
        <v>846</v>
      </c>
      <c r="F25" s="209">
        <f>E25/$E$13*100</f>
        <v>5.0728548300053964</v>
      </c>
      <c r="G25" s="212">
        <v>1327</v>
      </c>
      <c r="H25" s="209">
        <f>G25/$G$13*100</f>
        <v>5.233681719581937</v>
      </c>
      <c r="I25" s="212">
        <v>2944</v>
      </c>
      <c r="J25" s="209">
        <f>I25/$I$13*100</f>
        <v>7.5448487954894921</v>
      </c>
      <c r="K25" s="211">
        <v>5016</v>
      </c>
      <c r="L25" s="209">
        <f>K25/$K$13*100</f>
        <v>9.1140344501780657</v>
      </c>
    </row>
    <row r="26" spans="2:12" x14ac:dyDescent="0.2">
      <c r="B26" s="161"/>
      <c r="C26" s="212"/>
      <c r="D26" s="209"/>
      <c r="E26" s="212"/>
      <c r="F26" s="209"/>
      <c r="G26" s="212"/>
      <c r="H26" s="209"/>
      <c r="I26" s="212"/>
      <c r="J26" s="209"/>
      <c r="K26" s="211"/>
      <c r="L26" s="209"/>
    </row>
    <row r="27" spans="2:12" x14ac:dyDescent="0.2">
      <c r="B27" s="161" t="s">
        <v>88</v>
      </c>
      <c r="C27" s="212">
        <v>390</v>
      </c>
      <c r="D27" s="209">
        <f>C27/$C$13*100</f>
        <v>3.8736591179976161</v>
      </c>
      <c r="E27" s="212">
        <v>758</v>
      </c>
      <c r="F27" s="209">
        <f>E27/$E$13*100</f>
        <v>4.5451819871679557</v>
      </c>
      <c r="G27" s="212">
        <v>1126</v>
      </c>
      <c r="H27" s="209">
        <f>G27/$G$13*100</f>
        <v>4.440938670873595</v>
      </c>
      <c r="I27" s="212">
        <v>2091</v>
      </c>
      <c r="J27" s="209">
        <f>I27/$I$13*100</f>
        <v>5.3587903639159409</v>
      </c>
      <c r="K27" s="211">
        <v>3784</v>
      </c>
      <c r="L27" s="209">
        <f>K27/$K$13*100</f>
        <v>6.8754996729413476</v>
      </c>
    </row>
    <row r="28" spans="2:12" x14ac:dyDescent="0.2">
      <c r="B28" s="161" t="s">
        <v>89</v>
      </c>
      <c r="C28" s="212">
        <v>372</v>
      </c>
      <c r="D28" s="209">
        <f>C28/$C$13*100</f>
        <v>3.6948748510131106</v>
      </c>
      <c r="E28" s="212">
        <v>584</v>
      </c>
      <c r="F28" s="209">
        <f>E28/$E$13*100</f>
        <v>3.5018288661030161</v>
      </c>
      <c r="G28" s="212">
        <v>878</v>
      </c>
      <c r="H28" s="209">
        <f>G28/$G$13*100</f>
        <v>3.4628278446065863</v>
      </c>
      <c r="I28" s="212">
        <v>1356</v>
      </c>
      <c r="J28" s="209">
        <f>I28/$I$13*100</f>
        <v>3.4751409533572533</v>
      </c>
      <c r="K28" s="211">
        <v>2657</v>
      </c>
      <c r="L28" s="209">
        <f>K28/$K$13*100</f>
        <v>4.8277491096736682</v>
      </c>
    </row>
    <row r="29" spans="2:12" x14ac:dyDescent="0.2">
      <c r="B29" s="161" t="s">
        <v>90</v>
      </c>
      <c r="C29" s="212">
        <v>316</v>
      </c>
      <c r="D29" s="209">
        <f>C29/$C$13*100</f>
        <v>3.1386571315057608</v>
      </c>
      <c r="E29" s="212">
        <v>476</v>
      </c>
      <c r="F29" s="209">
        <f>E29/$E$13*100</f>
        <v>2.8542303771661568</v>
      </c>
      <c r="G29" s="212">
        <v>686</v>
      </c>
      <c r="H29" s="209">
        <f>G29/$G$13*100</f>
        <v>2.7055807533030962</v>
      </c>
      <c r="I29" s="212">
        <v>1038</v>
      </c>
      <c r="J29" s="209">
        <f>I29/$I$13*100</f>
        <v>2.6601742696053305</v>
      </c>
      <c r="K29" s="211">
        <v>1727</v>
      </c>
      <c r="L29" s="209">
        <f>K29/$K$13*100</f>
        <v>3.137946071662185</v>
      </c>
    </row>
    <row r="30" spans="2:12" x14ac:dyDescent="0.2">
      <c r="B30" s="162" t="s">
        <v>91</v>
      </c>
      <c r="C30" s="212">
        <v>252</v>
      </c>
      <c r="D30" s="209">
        <f>C30/$C$13*100</f>
        <v>2.5029797377830754</v>
      </c>
      <c r="E30" s="212">
        <v>439</v>
      </c>
      <c r="F30" s="209">
        <f>E30/$E$13*100</f>
        <v>2.6323679318822331</v>
      </c>
      <c r="G30" s="212">
        <v>521</v>
      </c>
      <c r="H30" s="209">
        <f>G30/$G$13*100</f>
        <v>2.0548215342141591</v>
      </c>
      <c r="I30" s="212">
        <v>797</v>
      </c>
      <c r="J30" s="209">
        <f>I30/$I$13*100</f>
        <v>2.0425422860071758</v>
      </c>
      <c r="K30" s="211">
        <v>1076</v>
      </c>
      <c r="L30" s="209">
        <f>K30/$K$13*100</f>
        <v>1.9550839450541462</v>
      </c>
    </row>
    <row r="31" spans="2:12" x14ac:dyDescent="0.2">
      <c r="B31" s="162" t="s">
        <v>81</v>
      </c>
      <c r="C31" s="212">
        <v>205</v>
      </c>
      <c r="D31" s="209">
        <f>C31/$C$13*100</f>
        <v>2.036154151767978</v>
      </c>
      <c r="E31" s="212">
        <v>299</v>
      </c>
      <c r="F31" s="209">
        <f>E31/$E$13*100</f>
        <v>1.7928884091863044</v>
      </c>
      <c r="G31" s="212">
        <v>412</v>
      </c>
      <c r="H31" s="209">
        <f>G31/$G$13*100</f>
        <v>1.6249260500887399</v>
      </c>
      <c r="I31" s="212">
        <v>563</v>
      </c>
      <c r="J31" s="209">
        <f>I31/$I$13*100</f>
        <v>1.4428498206048179</v>
      </c>
      <c r="K31" s="211">
        <v>732</v>
      </c>
      <c r="L31" s="209">
        <f>K31/$K$13*100</f>
        <v>1.3300385202412965</v>
      </c>
    </row>
    <row r="32" spans="2:12" x14ac:dyDescent="0.2">
      <c r="B32" s="162"/>
      <c r="C32" s="212"/>
      <c r="D32" s="209"/>
      <c r="E32" s="212"/>
      <c r="F32" s="209"/>
      <c r="G32" s="212"/>
      <c r="H32" s="209"/>
      <c r="I32" s="212"/>
      <c r="J32" s="209"/>
      <c r="K32" s="211"/>
      <c r="L32" s="209"/>
    </row>
    <row r="33" spans="2:14" x14ac:dyDescent="0.2">
      <c r="B33" s="162" t="s">
        <v>82</v>
      </c>
      <c r="C33" s="212">
        <v>138</v>
      </c>
      <c r="D33" s="209">
        <f>C33/$C$13*100</f>
        <v>1.3706793802145412</v>
      </c>
      <c r="E33" s="212">
        <v>213</v>
      </c>
      <c r="F33" s="209">
        <f>E33/$E$13*100</f>
        <v>1.2772081309588057</v>
      </c>
      <c r="G33" s="212">
        <v>307</v>
      </c>
      <c r="H33" s="209">
        <f>G33/$G$13*100</f>
        <v>1.2108065470321436</v>
      </c>
      <c r="I33" s="212">
        <v>377</v>
      </c>
      <c r="J33" s="209">
        <f>I33/$I$13*100</f>
        <v>0.96617119425935416</v>
      </c>
      <c r="K33" s="211">
        <v>534</v>
      </c>
      <c r="L33" s="209">
        <f>K33/$K$13*100</f>
        <v>0.97027400247110973</v>
      </c>
    </row>
    <row r="34" spans="2:14" x14ac:dyDescent="0.2">
      <c r="B34" s="162" t="s">
        <v>83</v>
      </c>
      <c r="C34" s="212">
        <v>94</v>
      </c>
      <c r="D34" s="209">
        <f>C34/$C$13*100</f>
        <v>0.93365117203019465</v>
      </c>
      <c r="E34" s="212">
        <v>118</v>
      </c>
      <c r="F34" s="209">
        <f>E34/$E$13*100</f>
        <v>0.70756131198656835</v>
      </c>
      <c r="G34" s="212">
        <v>191</v>
      </c>
      <c r="H34" s="209">
        <f>G34/$G$13*100</f>
        <v>0.75330309603628476</v>
      </c>
      <c r="I34" s="212">
        <v>255</v>
      </c>
      <c r="J34" s="209">
        <f>I34/$I$13*100</f>
        <v>0.65351101998974881</v>
      </c>
      <c r="K34" s="211">
        <v>365</v>
      </c>
      <c r="L34" s="209">
        <f>K34/$K$13*100</f>
        <v>0.66320226760665746</v>
      </c>
    </row>
    <row r="35" spans="2:14" x14ac:dyDescent="0.2">
      <c r="B35" s="162" t="s">
        <v>84</v>
      </c>
      <c r="C35" s="212">
        <v>69</v>
      </c>
      <c r="D35" s="209">
        <f>C35/$C$13*100</f>
        <v>0.68533969010727058</v>
      </c>
      <c r="E35" s="212">
        <v>94</v>
      </c>
      <c r="F35" s="209">
        <f>E35/$E$13*100</f>
        <v>0.56365053666726628</v>
      </c>
      <c r="G35" s="212">
        <v>170</v>
      </c>
      <c r="H35" s="209">
        <f>G35/$G$13*100</f>
        <v>0.67047919542496548</v>
      </c>
      <c r="I35" s="212">
        <v>202</v>
      </c>
      <c r="J35" s="209">
        <f>I35/$I$13*100</f>
        <v>0.5176832393644285</v>
      </c>
      <c r="K35" s="211">
        <v>278</v>
      </c>
      <c r="L35" s="209">
        <f>K35/$K$13*100</f>
        <v>0.50512391888945418</v>
      </c>
    </row>
    <row r="36" spans="2:14" x14ac:dyDescent="0.2">
      <c r="B36" s="163" t="s">
        <v>92</v>
      </c>
      <c r="C36" s="213" t="s">
        <v>73</v>
      </c>
      <c r="D36" s="214" t="s">
        <v>73</v>
      </c>
      <c r="E36" s="213" t="s">
        <v>73</v>
      </c>
      <c r="F36" s="214" t="s">
        <v>73</v>
      </c>
      <c r="G36" s="213" t="s">
        <v>73</v>
      </c>
      <c r="H36" s="214" t="s">
        <v>73</v>
      </c>
      <c r="I36" s="215">
        <v>70</v>
      </c>
      <c r="J36" s="214">
        <f>I36/$I$13*100</f>
        <v>0.17939518195797027</v>
      </c>
      <c r="K36" s="213" t="s">
        <v>73</v>
      </c>
      <c r="L36" s="214">
        <f>-K41</f>
        <v>0</v>
      </c>
    </row>
    <row r="38" spans="2:14" x14ac:dyDescent="0.2">
      <c r="B38" s="52" t="s">
        <v>39</v>
      </c>
      <c r="C38" s="216"/>
      <c r="D38" s="216"/>
      <c r="E38" s="217"/>
      <c r="F38" s="217"/>
      <c r="G38" s="218"/>
      <c r="H38" s="218"/>
      <c r="I38" s="216"/>
      <c r="J38" s="216"/>
      <c r="K38" s="216"/>
      <c r="L38" s="216"/>
      <c r="M38" s="216"/>
      <c r="N38" s="216"/>
    </row>
    <row r="46" spans="2:14" x14ac:dyDescent="0.2"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</row>
    <row r="47" spans="2:14" x14ac:dyDescent="0.2"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</row>
  </sheetData>
  <mergeCells count="6">
    <mergeCell ref="C8:L8"/>
    <mergeCell ref="B10:B11"/>
    <mergeCell ref="C10:D10"/>
    <mergeCell ref="E10:F10"/>
    <mergeCell ref="G10:H10"/>
    <mergeCell ref="K10:L10"/>
  </mergeCells>
  <pageMargins left="0.7" right="0.7" top="0.75" bottom="0.75" header="0.3" footer="0.3"/>
  <pageSetup scale="85" orientation="portrait" r:id="rId1"/>
  <ignoredErrors>
    <ignoredError sqref="D13:L13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8433" r:id="rId4">
          <objectPr defaultSize="0" autoPict="0" r:id="rId5">
            <anchor moveWithCells="1" sizeWithCells="1">
              <from>
                <xdr:col>0</xdr:col>
                <xdr:colOff>85725</xdr:colOff>
                <xdr:row>0</xdr:row>
                <xdr:rowOff>38100</xdr:rowOff>
              </from>
              <to>
                <xdr:col>1</xdr:col>
                <xdr:colOff>523875</xdr:colOff>
                <xdr:row>4</xdr:row>
                <xdr:rowOff>57150</xdr:rowOff>
              </to>
            </anchor>
          </objectPr>
        </oleObject>
      </mc:Choice>
      <mc:Fallback>
        <oleObject progId="MSPhotoEd.3" shapeId="18433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54"/>
  <sheetViews>
    <sheetView zoomScaleNormal="100" zoomScaleSheetLayoutView="100" workbookViewId="0">
      <selection activeCell="M5" sqref="M5"/>
    </sheetView>
  </sheetViews>
  <sheetFormatPr defaultRowHeight="12.75" x14ac:dyDescent="0.2"/>
  <cols>
    <col min="1" max="2" width="9.140625" style="27"/>
    <col min="3" max="3" width="4.7109375" style="27" customWidth="1"/>
    <col min="4" max="6" width="10.28515625" style="27" customWidth="1"/>
    <col min="7" max="10" width="9.42578125" style="27" customWidth="1"/>
    <col min="11" max="11" width="9.42578125" style="61" bestFit="1" customWidth="1"/>
    <col min="12" max="12" width="11.140625" style="27" customWidth="1"/>
    <col min="13" max="16384" width="9.140625" style="27"/>
  </cols>
  <sheetData>
    <row r="3" spans="2:14" x14ac:dyDescent="0.2">
      <c r="I3" s="25"/>
      <c r="J3" s="25"/>
      <c r="K3" s="39"/>
      <c r="L3" s="59" t="s">
        <v>181</v>
      </c>
      <c r="N3" s="59"/>
    </row>
    <row r="4" spans="2:14" ht="9" customHeight="1" x14ac:dyDescent="0.2"/>
    <row r="8" spans="2:14" ht="25.5" customHeight="1" x14ac:dyDescent="0.25">
      <c r="B8" s="239">
        <v>1.1000000000000001</v>
      </c>
      <c r="C8" s="219" t="s">
        <v>102</v>
      </c>
      <c r="D8" s="219"/>
      <c r="E8" s="219"/>
      <c r="F8" s="219"/>
      <c r="G8" s="219"/>
      <c r="H8" s="219"/>
      <c r="I8" s="219"/>
      <c r="J8" s="219"/>
      <c r="K8" s="24"/>
      <c r="L8" s="24"/>
      <c r="M8" s="28"/>
    </row>
    <row r="10" spans="2:14" ht="25.5" customHeight="1" x14ac:dyDescent="0.2">
      <c r="B10" s="220" t="s">
        <v>0</v>
      </c>
      <c r="C10" s="221"/>
      <c r="D10" s="222">
        <v>1989</v>
      </c>
      <c r="E10" s="222">
        <v>1999</v>
      </c>
      <c r="F10" s="223">
        <v>2010</v>
      </c>
      <c r="G10" s="224" t="s">
        <v>41</v>
      </c>
      <c r="H10" s="225"/>
      <c r="I10" s="224" t="s">
        <v>40</v>
      </c>
      <c r="J10" s="226"/>
    </row>
    <row r="11" spans="2:14" x14ac:dyDescent="0.2">
      <c r="B11" s="227"/>
      <c r="C11" s="227"/>
      <c r="D11" s="228"/>
      <c r="E11" s="228"/>
      <c r="F11" s="229"/>
      <c r="G11" s="230" t="s">
        <v>120</v>
      </c>
      <c r="H11" s="231" t="s">
        <v>121</v>
      </c>
      <c r="I11" s="230" t="s">
        <v>120</v>
      </c>
      <c r="J11" s="231" t="s">
        <v>121</v>
      </c>
    </row>
    <row r="12" spans="2:14" x14ac:dyDescent="0.2">
      <c r="B12" s="61"/>
      <c r="C12" s="61"/>
      <c r="D12" s="61"/>
      <c r="E12" s="61"/>
      <c r="F12" s="61"/>
      <c r="G12" s="232"/>
      <c r="H12" s="61"/>
      <c r="I12" s="232"/>
      <c r="J12" s="233"/>
    </row>
    <row r="13" spans="2:14" x14ac:dyDescent="0.2">
      <c r="B13" s="36" t="s">
        <v>21</v>
      </c>
      <c r="C13" s="61"/>
      <c r="D13" s="42">
        <v>25355</v>
      </c>
      <c r="E13" s="42">
        <v>39020</v>
      </c>
      <c r="F13" s="42">
        <f>SUM(F15:F25)</f>
        <v>55036</v>
      </c>
      <c r="G13" s="234">
        <v>53.894695326365614</v>
      </c>
      <c r="H13" s="56">
        <f>(F13/E13-1)*100</f>
        <v>41.045617631983603</v>
      </c>
      <c r="I13" s="234">
        <f>((E13/D13)^(1/10)-1)*100</f>
        <v>4.4052565819573397</v>
      </c>
      <c r="J13" s="235">
        <f>((F13/E13)^(1/11)-1)*100</f>
        <v>3.1758713185661369</v>
      </c>
    </row>
    <row r="14" spans="2:14" x14ac:dyDescent="0.2">
      <c r="B14" s="61"/>
      <c r="C14" s="61"/>
      <c r="D14" s="42"/>
      <c r="E14" s="42"/>
      <c r="F14" s="61"/>
      <c r="G14" s="234"/>
      <c r="H14" s="56"/>
      <c r="I14" s="234"/>
      <c r="J14" s="235"/>
    </row>
    <row r="15" spans="2:14" x14ac:dyDescent="0.2">
      <c r="B15" s="36" t="s">
        <v>6</v>
      </c>
      <c r="C15" s="61"/>
      <c r="D15" s="42">
        <v>12921</v>
      </c>
      <c r="E15" s="42">
        <v>20626</v>
      </c>
      <c r="F15" s="42">
        <v>28089</v>
      </c>
      <c r="G15" s="234">
        <v>59.631607460722847</v>
      </c>
      <c r="H15" s="56">
        <f>(F15/E15-1)*100</f>
        <v>36.18248812178804</v>
      </c>
      <c r="I15" s="234">
        <f>((E15/D15)^(1/10)-1)*100</f>
        <v>4.7880813772801067</v>
      </c>
      <c r="J15" s="235">
        <f t="shared" ref="J15:J25" si="0">((F15/E15)^(1/11)-1)*100</f>
        <v>2.8472875400996633</v>
      </c>
    </row>
    <row r="16" spans="2:14" x14ac:dyDescent="0.2">
      <c r="B16" s="61"/>
      <c r="C16" s="61"/>
      <c r="D16" s="42"/>
      <c r="E16" s="42"/>
      <c r="F16" s="61"/>
      <c r="G16" s="234"/>
      <c r="H16" s="56"/>
      <c r="I16" s="234"/>
      <c r="J16" s="235"/>
    </row>
    <row r="17" spans="2:10" x14ac:dyDescent="0.2">
      <c r="B17" s="36" t="s">
        <v>7</v>
      </c>
      <c r="C17" s="61"/>
      <c r="D17" s="42">
        <v>5632</v>
      </c>
      <c r="E17" s="42">
        <v>8243</v>
      </c>
      <c r="F17" s="42">
        <v>11222</v>
      </c>
      <c r="G17" s="234">
        <v>46.360085227272727</v>
      </c>
      <c r="H17" s="56">
        <f>(F17/E17-1)*100</f>
        <v>36.1397549435885</v>
      </c>
      <c r="I17" s="234">
        <f>((E17/D17)^(1/10)-1)*100</f>
        <v>3.8824695520852659</v>
      </c>
      <c r="J17" s="235">
        <f t="shared" si="0"/>
        <v>2.8443532297928176</v>
      </c>
    </row>
    <row r="18" spans="2:10" x14ac:dyDescent="0.2">
      <c r="B18" s="61"/>
      <c r="C18" s="61"/>
      <c r="D18" s="42"/>
      <c r="E18" s="42"/>
      <c r="F18" s="42"/>
      <c r="G18" s="234"/>
      <c r="H18" s="56"/>
      <c r="I18" s="234"/>
      <c r="J18" s="235"/>
    </row>
    <row r="19" spans="2:10" x14ac:dyDescent="0.2">
      <c r="B19" s="36" t="s">
        <v>8</v>
      </c>
      <c r="C19" s="61"/>
      <c r="D19" s="42">
        <v>3407</v>
      </c>
      <c r="E19" s="42">
        <v>5764</v>
      </c>
      <c r="F19" s="42">
        <v>10543</v>
      </c>
      <c r="G19" s="234">
        <v>69.181097739947162</v>
      </c>
      <c r="H19" s="56">
        <f>(F19/E19-1)*100</f>
        <v>82.911172796668978</v>
      </c>
      <c r="I19" s="234">
        <f>((E19/D19)^(1/10)-1)*100</f>
        <v>5.3986829115607371</v>
      </c>
      <c r="J19" s="235">
        <f t="shared" si="0"/>
        <v>5.6428286795596527</v>
      </c>
    </row>
    <row r="20" spans="2:10" x14ac:dyDescent="0.2">
      <c r="B20" s="61"/>
      <c r="C20" s="61"/>
      <c r="D20" s="42"/>
      <c r="E20" s="42"/>
      <c r="F20" s="42"/>
      <c r="G20" s="234"/>
      <c r="H20" s="56"/>
      <c r="I20" s="234"/>
      <c r="J20" s="235"/>
    </row>
    <row r="21" spans="2:10" x14ac:dyDescent="0.2">
      <c r="B21" s="36" t="s">
        <v>9</v>
      </c>
      <c r="C21" s="61"/>
      <c r="D21" s="42">
        <v>1064</v>
      </c>
      <c r="E21" s="42">
        <v>1371</v>
      </c>
      <c r="F21" s="42">
        <v>1407</v>
      </c>
      <c r="G21" s="234">
        <v>28.853383458646608</v>
      </c>
      <c r="H21" s="56">
        <f>(F21/E21-1)*100</f>
        <v>2.6258205689277947</v>
      </c>
      <c r="I21" s="234">
        <f>((E21/D21)^(1/10)-1)*100</f>
        <v>2.5674557452516789</v>
      </c>
      <c r="J21" s="235">
        <f t="shared" si="0"/>
        <v>0.23590853233723674</v>
      </c>
    </row>
    <row r="22" spans="2:10" x14ac:dyDescent="0.2">
      <c r="B22" s="61"/>
      <c r="C22" s="61"/>
      <c r="D22" s="42"/>
      <c r="E22" s="42"/>
      <c r="F22" s="42"/>
      <c r="G22" s="234"/>
      <c r="H22" s="56"/>
      <c r="I22" s="234"/>
      <c r="J22" s="235"/>
    </row>
    <row r="23" spans="2:10" x14ac:dyDescent="0.2">
      <c r="B23" s="36" t="s">
        <v>10</v>
      </c>
      <c r="C23" s="61"/>
      <c r="D23" s="42">
        <v>857</v>
      </c>
      <c r="E23" s="42">
        <v>1079</v>
      </c>
      <c r="F23" s="42">
        <v>1479</v>
      </c>
      <c r="G23" s="234">
        <v>25.904317386231046</v>
      </c>
      <c r="H23" s="56">
        <f>(F23/E23-1)*100</f>
        <v>37.071362372567187</v>
      </c>
      <c r="I23" s="234">
        <f>((E23/D23)^(1/10)-1)*100</f>
        <v>2.3302563938117027</v>
      </c>
      <c r="J23" s="235">
        <f t="shared" si="0"/>
        <v>2.9081338375659183</v>
      </c>
    </row>
    <row r="24" spans="2:10" x14ac:dyDescent="0.2">
      <c r="B24" s="61"/>
      <c r="C24" s="61"/>
      <c r="D24" s="42"/>
      <c r="E24" s="42"/>
      <c r="F24" s="42"/>
      <c r="G24" s="234"/>
      <c r="H24" s="56"/>
      <c r="I24" s="234"/>
      <c r="J24" s="235"/>
    </row>
    <row r="25" spans="2:10" x14ac:dyDescent="0.2">
      <c r="B25" s="36" t="s">
        <v>11</v>
      </c>
      <c r="C25" s="61"/>
      <c r="D25" s="42">
        <v>1474</v>
      </c>
      <c r="E25" s="42">
        <v>1937</v>
      </c>
      <c r="F25" s="42">
        <v>2296</v>
      </c>
      <c r="G25" s="234">
        <v>31.411126187245596</v>
      </c>
      <c r="H25" s="56">
        <f>(F25/E25-1)*100</f>
        <v>18.53381517811048</v>
      </c>
      <c r="I25" s="234">
        <f>((E25/D25)^(1/10)-1)*100</f>
        <v>2.7692562990437875</v>
      </c>
      <c r="J25" s="235">
        <f t="shared" si="0"/>
        <v>1.5577178311830808</v>
      </c>
    </row>
    <row r="26" spans="2:10" x14ac:dyDescent="0.2">
      <c r="B26" s="101"/>
      <c r="C26" s="101"/>
      <c r="D26" s="101"/>
      <c r="E26" s="101"/>
      <c r="F26" s="101"/>
      <c r="G26" s="236"/>
      <c r="H26" s="101"/>
      <c r="I26" s="236"/>
      <c r="J26" s="237"/>
    </row>
    <row r="27" spans="2:10" x14ac:dyDescent="0.2">
      <c r="B27" s="61"/>
      <c r="C27" s="61"/>
      <c r="D27" s="61"/>
      <c r="E27" s="61"/>
      <c r="F27" s="61"/>
      <c r="G27" s="61"/>
      <c r="H27" s="61"/>
      <c r="I27" s="61"/>
      <c r="J27" s="61"/>
    </row>
    <row r="28" spans="2:10" x14ac:dyDescent="0.2">
      <c r="B28" s="89" t="s">
        <v>42</v>
      </c>
    </row>
    <row r="29" spans="2:10" x14ac:dyDescent="0.2">
      <c r="B29" s="27" t="s">
        <v>43</v>
      </c>
    </row>
    <row r="30" spans="2:10" x14ac:dyDescent="0.2">
      <c r="B30" s="156"/>
    </row>
    <row r="31" spans="2:10" x14ac:dyDescent="0.2">
      <c r="B31" s="52" t="s">
        <v>39</v>
      </c>
    </row>
    <row r="51" spans="1:14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238"/>
      <c r="L51" s="168"/>
    </row>
    <row r="52" spans="1:14" x14ac:dyDescent="0.2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</row>
    <row r="54" spans="1:14" ht="12.75" customHeight="1" x14ac:dyDescent="0.2">
      <c r="M54" s="168"/>
      <c r="N54" s="168"/>
    </row>
  </sheetData>
  <mergeCells count="7">
    <mergeCell ref="C8:J8"/>
    <mergeCell ref="B10:C11"/>
    <mergeCell ref="D10:D11"/>
    <mergeCell ref="E10:E11"/>
    <mergeCell ref="F10:F11"/>
    <mergeCell ref="G10:H10"/>
    <mergeCell ref="I10:J10"/>
  </mergeCells>
  <pageMargins left="0.7" right="0.7" top="0.75" bottom="0.75" header="0.3" footer="0.3"/>
  <pageSetup scale="77" orientation="portrait" r:id="rId1"/>
  <colBreaks count="1" manualBreakCount="1">
    <brk id="12" max="52" man="1"/>
  </colBreaks>
  <drawing r:id="rId2"/>
  <legacyDrawing r:id="rId3"/>
  <oleObjects>
    <mc:AlternateContent xmlns:mc="http://schemas.openxmlformats.org/markup-compatibility/2006">
      <mc:Choice Requires="x14">
        <oleObject progId="MSPhotoEd.3" shapeId="7171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38100</xdr:rowOff>
              </from>
              <to>
                <xdr:col>1</xdr:col>
                <xdr:colOff>352425</xdr:colOff>
                <xdr:row>4</xdr:row>
                <xdr:rowOff>85725</xdr:rowOff>
              </to>
            </anchor>
          </objectPr>
        </oleObject>
      </mc:Choice>
      <mc:Fallback>
        <oleObject progId="MSPhotoEd.3" shapeId="717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51"/>
  <sheetViews>
    <sheetView zoomScaleNormal="100" zoomScaleSheetLayoutView="100" workbookViewId="0">
      <selection activeCell="J4" sqref="J4"/>
    </sheetView>
  </sheetViews>
  <sheetFormatPr defaultRowHeight="12.75" x14ac:dyDescent="0.2"/>
  <cols>
    <col min="1" max="1" width="3.28515625" style="27" customWidth="1"/>
    <col min="2" max="2" width="13.28515625" style="27" customWidth="1"/>
    <col min="3" max="3" width="9.42578125" style="27" bestFit="1" customWidth="1"/>
    <col min="4" max="4" width="10.85546875" style="27" bestFit="1" customWidth="1"/>
    <col min="5" max="5" width="7.5703125" style="27" bestFit="1" customWidth="1"/>
    <col min="6" max="6" width="10.85546875" style="27" bestFit="1" customWidth="1"/>
    <col min="7" max="7" width="7.5703125" style="27" bestFit="1" customWidth="1"/>
    <col min="8" max="8" width="10.85546875" style="27" bestFit="1" customWidth="1"/>
    <col min="9" max="9" width="7.5703125" style="27" bestFit="1" customWidth="1"/>
    <col min="10" max="10" width="5" style="27" customWidth="1"/>
    <col min="11" max="16384" width="9.140625" style="27"/>
  </cols>
  <sheetData>
    <row r="3" spans="1:18" x14ac:dyDescent="0.2">
      <c r="H3" s="25"/>
      <c r="I3" s="25"/>
      <c r="J3" s="59" t="s">
        <v>181</v>
      </c>
      <c r="L3" s="59"/>
    </row>
    <row r="4" spans="1:18" ht="9" customHeight="1" x14ac:dyDescent="0.2"/>
    <row r="8" spans="1:18" x14ac:dyDescent="0.2">
      <c r="B8" s="240">
        <v>1.1100000000000001</v>
      </c>
      <c r="C8" s="29" t="s">
        <v>94</v>
      </c>
      <c r="D8" s="29"/>
      <c r="E8" s="29"/>
      <c r="F8" s="29"/>
      <c r="G8" s="29"/>
      <c r="H8" s="29"/>
      <c r="I8" s="29"/>
      <c r="J8" s="28"/>
      <c r="K8" s="28"/>
      <c r="L8" s="28"/>
      <c r="M8" s="28"/>
      <c r="N8" s="28"/>
      <c r="O8" s="28"/>
      <c r="P8" s="28"/>
      <c r="Q8" s="28"/>
      <c r="R8" s="28"/>
    </row>
    <row r="9" spans="1:18" x14ac:dyDescent="0.2">
      <c r="J9" s="61"/>
    </row>
    <row r="10" spans="1:18" x14ac:dyDescent="0.2">
      <c r="A10" s="61"/>
      <c r="G10" s="101"/>
      <c r="H10" s="61"/>
      <c r="I10" s="61"/>
      <c r="J10" s="61"/>
    </row>
    <row r="11" spans="1:18" x14ac:dyDescent="0.2">
      <c r="A11" s="61"/>
      <c r="B11" s="30"/>
      <c r="C11" s="241" t="s">
        <v>44</v>
      </c>
      <c r="D11" s="242">
        <v>1989</v>
      </c>
      <c r="E11" s="242"/>
      <c r="F11" s="83">
        <v>1999</v>
      </c>
      <c r="G11" s="243"/>
      <c r="H11" s="83">
        <v>2010</v>
      </c>
      <c r="I11" s="244"/>
      <c r="J11" s="61"/>
    </row>
    <row r="12" spans="1:18" x14ac:dyDescent="0.2">
      <c r="A12" s="61"/>
      <c r="B12" s="33" t="s">
        <v>45</v>
      </c>
      <c r="C12" s="245" t="s">
        <v>46</v>
      </c>
      <c r="D12" s="246" t="s">
        <v>47</v>
      </c>
      <c r="E12" s="247" t="s">
        <v>48</v>
      </c>
      <c r="F12" s="180" t="s">
        <v>47</v>
      </c>
      <c r="G12" s="247" t="s">
        <v>48</v>
      </c>
      <c r="H12" s="180" t="s">
        <v>47</v>
      </c>
      <c r="I12" s="180" t="s">
        <v>48</v>
      </c>
      <c r="J12" s="61"/>
    </row>
    <row r="13" spans="1:18" x14ac:dyDescent="0.2">
      <c r="A13" s="61"/>
      <c r="B13" s="36"/>
      <c r="C13" s="248"/>
      <c r="D13" s="249"/>
      <c r="E13" s="250"/>
      <c r="F13" s="65"/>
      <c r="G13" s="250"/>
      <c r="H13" s="251"/>
      <c r="I13" s="252"/>
      <c r="J13" s="61"/>
    </row>
    <row r="14" spans="1:18" x14ac:dyDescent="0.2">
      <c r="A14" s="61"/>
      <c r="B14" s="36" t="s">
        <v>1</v>
      </c>
      <c r="C14" s="253">
        <v>102</v>
      </c>
      <c r="D14" s="40">
        <v>25355</v>
      </c>
      <c r="E14" s="40">
        <f>D14/C14</f>
        <v>248.57843137254903</v>
      </c>
      <c r="F14" s="254">
        <v>39410</v>
      </c>
      <c r="G14" s="255">
        <f>F14/C14</f>
        <v>386.37254901960785</v>
      </c>
      <c r="H14" s="256">
        <v>55036</v>
      </c>
      <c r="I14" s="69">
        <f>H14/C14</f>
        <v>539.56862745098044</v>
      </c>
      <c r="J14" s="61"/>
    </row>
    <row r="15" spans="1:18" x14ac:dyDescent="0.2">
      <c r="A15" s="61"/>
      <c r="B15" s="61"/>
      <c r="C15" s="232"/>
      <c r="D15" s="233"/>
      <c r="E15" s="257"/>
      <c r="F15" s="61"/>
      <c r="G15" s="257"/>
      <c r="H15" s="258"/>
      <c r="I15" s="69"/>
      <c r="J15" s="61"/>
    </row>
    <row r="16" spans="1:18" x14ac:dyDescent="0.2">
      <c r="A16" s="61"/>
      <c r="B16" s="61" t="s">
        <v>49</v>
      </c>
      <c r="C16" s="253">
        <v>76</v>
      </c>
      <c r="D16" s="259">
        <v>23881</v>
      </c>
      <c r="E16" s="260">
        <f>+D16/C16</f>
        <v>314.2236842105263</v>
      </c>
      <c r="F16" s="40">
        <v>37473</v>
      </c>
      <c r="G16" s="255">
        <f>+F16/C16</f>
        <v>493.06578947368422</v>
      </c>
      <c r="H16" s="258">
        <v>52740</v>
      </c>
      <c r="I16" s="69">
        <f>H16/C16</f>
        <v>693.9473684210526</v>
      </c>
      <c r="J16" s="61"/>
    </row>
    <row r="17" spans="1:10" x14ac:dyDescent="0.2">
      <c r="A17" s="61"/>
      <c r="B17" s="61" t="s">
        <v>50</v>
      </c>
      <c r="C17" s="253">
        <v>15</v>
      </c>
      <c r="D17" s="259">
        <v>1441</v>
      </c>
      <c r="E17" s="260">
        <f>+D17/C17</f>
        <v>96.066666666666663</v>
      </c>
      <c r="F17" s="40">
        <v>1822</v>
      </c>
      <c r="G17" s="255">
        <f>+F17/C17</f>
        <v>121.46666666666667</v>
      </c>
      <c r="H17" s="258">
        <v>2098</v>
      </c>
      <c r="I17" s="69">
        <f>H17/C17</f>
        <v>139.86666666666667</v>
      </c>
      <c r="J17" s="61"/>
    </row>
    <row r="18" spans="1:10" x14ac:dyDescent="0.2">
      <c r="A18" s="61"/>
      <c r="B18" s="61" t="s">
        <v>51</v>
      </c>
      <c r="C18" s="253">
        <v>11</v>
      </c>
      <c r="D18" s="259">
        <v>33</v>
      </c>
      <c r="E18" s="260">
        <f>+D18/C18</f>
        <v>3</v>
      </c>
      <c r="F18" s="40">
        <v>115</v>
      </c>
      <c r="G18" s="255">
        <f>+F18/C18</f>
        <v>10.454545454545455</v>
      </c>
      <c r="H18" s="258">
        <v>198</v>
      </c>
      <c r="I18" s="69">
        <f>H18/C18</f>
        <v>18</v>
      </c>
      <c r="J18" s="61"/>
    </row>
    <row r="19" spans="1:10" x14ac:dyDescent="0.2">
      <c r="A19" s="61"/>
      <c r="B19" s="101"/>
      <c r="C19" s="261"/>
      <c r="D19" s="262"/>
      <c r="E19" s="263"/>
      <c r="F19" s="101"/>
      <c r="G19" s="264"/>
      <c r="H19" s="265"/>
      <c r="I19" s="266"/>
      <c r="J19" s="61"/>
    </row>
    <row r="20" spans="1:10" x14ac:dyDescent="0.2">
      <c r="A20" s="61"/>
      <c r="B20" s="61"/>
      <c r="C20" s="112"/>
      <c r="D20" s="112"/>
      <c r="E20" s="112"/>
      <c r="F20" s="112"/>
      <c r="G20" s="112"/>
      <c r="H20" s="61"/>
      <c r="I20" s="61"/>
      <c r="J20" s="61"/>
    </row>
    <row r="21" spans="1:10" x14ac:dyDescent="0.2">
      <c r="B21" s="89" t="s">
        <v>42</v>
      </c>
      <c r="J21" s="61"/>
    </row>
    <row r="22" spans="1:10" x14ac:dyDescent="0.2">
      <c r="B22" s="25" t="s">
        <v>111</v>
      </c>
    </row>
    <row r="23" spans="1:10" x14ac:dyDescent="0.2">
      <c r="B23" s="25"/>
    </row>
    <row r="24" spans="1:10" x14ac:dyDescent="0.2">
      <c r="B24" s="52" t="s">
        <v>39</v>
      </c>
    </row>
    <row r="50" spans="1:11" s="24" customFormat="1" ht="12.75" customHeight="1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 x14ac:dyDescent="0.2">
      <c r="A51" s="113"/>
      <c r="B51" s="113"/>
      <c r="C51" s="113"/>
      <c r="D51" s="113"/>
      <c r="E51" s="113"/>
      <c r="F51" s="113"/>
      <c r="G51" s="113"/>
      <c r="H51" s="113"/>
      <c r="I51" s="113"/>
      <c r="J51" s="113"/>
    </row>
  </sheetData>
  <mergeCells count="1">
    <mergeCell ref="C8:I8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600075</xdr:colOff>
                <xdr:row>3</xdr:row>
                <xdr:rowOff>104775</xdr:rowOff>
              </to>
            </anchor>
          </objectPr>
        </oleObject>
      </mc:Choice>
      <mc:Fallback>
        <oleObject progId="MSPhotoEd.3" shapeId="8194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zoomScaleNormal="100" zoomScaleSheetLayoutView="100" workbookViewId="0">
      <selection activeCell="K3" sqref="K3"/>
    </sheetView>
  </sheetViews>
  <sheetFormatPr defaultRowHeight="15" x14ac:dyDescent="0.25"/>
  <cols>
    <col min="1" max="1" width="9.140625" style="24"/>
    <col min="2" max="2" width="15.28515625" style="24" customWidth="1"/>
    <col min="3" max="7" width="10.5703125" style="24" customWidth="1"/>
    <col min="8" max="8" width="9.85546875" style="24" customWidth="1"/>
    <col min="9" max="16384" width="9.140625" style="24"/>
  </cols>
  <sheetData>
    <row r="1" spans="2:11" s="27" customFormat="1" ht="12.75" x14ac:dyDescent="0.2"/>
    <row r="2" spans="2:11" s="27" customFormat="1" ht="12.75" x14ac:dyDescent="0.2"/>
    <row r="3" spans="2:11" s="27" customFormat="1" ht="12.75" x14ac:dyDescent="0.2">
      <c r="G3" s="25"/>
      <c r="H3" s="59" t="s">
        <v>181</v>
      </c>
      <c r="K3" s="59"/>
    </row>
    <row r="4" spans="2:11" s="27" customFormat="1" ht="9" customHeight="1" x14ac:dyDescent="0.2"/>
    <row r="8" spans="2:11" x14ac:dyDescent="0.25">
      <c r="B8" s="60">
        <v>1.1200000000000001</v>
      </c>
      <c r="C8" s="29" t="s">
        <v>131</v>
      </c>
      <c r="D8" s="29"/>
      <c r="E8" s="29"/>
      <c r="F8" s="29"/>
      <c r="G8" s="29"/>
      <c r="H8" s="28"/>
      <c r="I8" s="165"/>
    </row>
    <row r="9" spans="2:11" x14ac:dyDescent="0.25">
      <c r="B9" s="180"/>
      <c r="C9" s="180"/>
      <c r="D9" s="180"/>
      <c r="E9" s="180"/>
      <c r="F9" s="180"/>
      <c r="G9" s="180"/>
      <c r="H9" s="65"/>
      <c r="I9" s="61"/>
    </row>
    <row r="10" spans="2:11" x14ac:dyDescent="0.25">
      <c r="B10" s="33" t="s">
        <v>52</v>
      </c>
      <c r="C10" s="33">
        <v>1970</v>
      </c>
      <c r="D10" s="33">
        <v>1979</v>
      </c>
      <c r="E10" s="33">
        <v>1989</v>
      </c>
      <c r="F10" s="33">
        <v>1999</v>
      </c>
      <c r="G10" s="54">
        <v>2010</v>
      </c>
      <c r="H10" s="36"/>
      <c r="I10" s="61"/>
    </row>
    <row r="11" spans="2:11" x14ac:dyDescent="0.25">
      <c r="B11" s="89"/>
      <c r="C11" s="216"/>
      <c r="D11" s="216"/>
      <c r="E11" s="216"/>
      <c r="F11" s="216"/>
      <c r="G11" s="27"/>
      <c r="H11" s="27"/>
      <c r="I11" s="61"/>
    </row>
    <row r="12" spans="2:11" x14ac:dyDescent="0.25">
      <c r="B12" s="61" t="s">
        <v>53</v>
      </c>
      <c r="C12" s="267">
        <v>3882</v>
      </c>
      <c r="D12" s="267">
        <v>4854</v>
      </c>
      <c r="E12" s="267">
        <v>5758</v>
      </c>
      <c r="F12" s="267">
        <v>7600</v>
      </c>
      <c r="G12" s="267">
        <v>9968</v>
      </c>
      <c r="H12" s="267"/>
      <c r="I12" s="61"/>
    </row>
    <row r="13" spans="2:11" x14ac:dyDescent="0.25">
      <c r="B13" s="61"/>
      <c r="C13" s="267"/>
      <c r="D13" s="267"/>
      <c r="E13" s="267"/>
      <c r="F13" s="267"/>
      <c r="G13" s="267"/>
      <c r="H13" s="267"/>
      <c r="I13" s="61"/>
    </row>
    <row r="14" spans="2:11" x14ac:dyDescent="0.25">
      <c r="B14" s="61" t="s">
        <v>54</v>
      </c>
      <c r="C14" s="267">
        <v>5428</v>
      </c>
      <c r="D14" s="267">
        <v>10660</v>
      </c>
      <c r="E14" s="267">
        <v>17996</v>
      </c>
      <c r="F14" s="267">
        <v>29156</v>
      </c>
      <c r="G14" s="267">
        <v>42082</v>
      </c>
      <c r="H14" s="267"/>
      <c r="I14" s="61"/>
    </row>
    <row r="15" spans="2:11" x14ac:dyDescent="0.25">
      <c r="B15" s="61"/>
      <c r="C15" s="267"/>
      <c r="D15" s="267"/>
      <c r="E15" s="267"/>
      <c r="F15" s="267"/>
      <c r="G15" s="267"/>
      <c r="H15" s="267"/>
      <c r="I15" s="27"/>
    </row>
    <row r="16" spans="2:11" x14ac:dyDescent="0.25">
      <c r="B16" s="39" t="s">
        <v>20</v>
      </c>
      <c r="C16" s="267">
        <v>758</v>
      </c>
      <c r="D16" s="267">
        <v>1163</v>
      </c>
      <c r="E16" s="267">
        <v>1601</v>
      </c>
      <c r="F16" s="267">
        <v>2264</v>
      </c>
      <c r="G16" s="267">
        <v>2985</v>
      </c>
      <c r="H16" s="267"/>
      <c r="I16" s="27"/>
    </row>
    <row r="17" spans="2:10" x14ac:dyDescent="0.25">
      <c r="B17" s="61"/>
      <c r="C17" s="267"/>
      <c r="D17" s="267"/>
      <c r="E17" s="267"/>
      <c r="F17" s="267"/>
      <c r="G17" s="27"/>
      <c r="H17" s="27"/>
      <c r="I17" s="27"/>
    </row>
    <row r="18" spans="2:10" x14ac:dyDescent="0.25">
      <c r="B18" s="61" t="s">
        <v>55</v>
      </c>
      <c r="C18" s="61">
        <v>85.5</v>
      </c>
      <c r="D18" s="61">
        <v>56.4</v>
      </c>
      <c r="E18" s="61">
        <v>40.9</v>
      </c>
      <c r="F18" s="44">
        <v>33.831801344491701</v>
      </c>
      <c r="G18" s="268">
        <f>SUM(G12+G16)/G14*100</f>
        <v>30.780381160591226</v>
      </c>
      <c r="H18" s="268"/>
      <c r="I18" s="27"/>
    </row>
    <row r="19" spans="2:10" x14ac:dyDescent="0.25">
      <c r="B19" s="101"/>
      <c r="C19" s="269"/>
      <c r="D19" s="269"/>
      <c r="E19" s="269"/>
      <c r="F19" s="269" t="s">
        <v>56</v>
      </c>
      <c r="G19" s="101"/>
      <c r="H19" s="61"/>
      <c r="I19" s="27"/>
    </row>
    <row r="20" spans="2:10" x14ac:dyDescent="0.25">
      <c r="B20" s="61"/>
      <c r="C20" s="270"/>
      <c r="D20" s="270"/>
      <c r="E20" s="270"/>
      <c r="F20" s="270"/>
      <c r="G20" s="61"/>
      <c r="H20" s="61"/>
      <c r="I20" s="27"/>
    </row>
    <row r="21" spans="2:10" x14ac:dyDescent="0.25">
      <c r="B21" s="36" t="s">
        <v>42</v>
      </c>
      <c r="C21" s="61"/>
      <c r="D21" s="61"/>
      <c r="E21" s="270"/>
      <c r="F21" s="270"/>
      <c r="G21" s="270"/>
      <c r="H21" s="270"/>
      <c r="I21" s="270"/>
      <c r="J21" s="27"/>
    </row>
    <row r="22" spans="2:10" x14ac:dyDescent="0.25">
      <c r="B22" s="61" t="s">
        <v>57</v>
      </c>
      <c r="C22" s="61"/>
      <c r="D22" s="61"/>
      <c r="E22" s="271"/>
      <c r="F22" s="61"/>
      <c r="G22" s="61"/>
      <c r="H22" s="61"/>
      <c r="I22" s="44"/>
      <c r="J22" s="27"/>
    </row>
    <row r="23" spans="2:10" x14ac:dyDescent="0.25">
      <c r="B23" s="61" t="s">
        <v>122</v>
      </c>
      <c r="C23" s="61"/>
      <c r="D23" s="61"/>
      <c r="E23" s="271"/>
      <c r="F23" s="61"/>
      <c r="G23" s="61"/>
      <c r="H23" s="61"/>
      <c r="I23" s="44"/>
      <c r="J23" s="27"/>
    </row>
    <row r="24" spans="2:10" x14ac:dyDescent="0.25">
      <c r="B24" s="61"/>
      <c r="C24" s="61"/>
      <c r="D24" s="61"/>
      <c r="E24" s="271"/>
      <c r="F24" s="61"/>
      <c r="G24" s="61"/>
      <c r="H24" s="61"/>
      <c r="I24" s="44"/>
      <c r="J24" s="27"/>
    </row>
    <row r="25" spans="2:10" x14ac:dyDescent="0.25">
      <c r="B25" s="52" t="s">
        <v>39</v>
      </c>
      <c r="C25" s="93"/>
      <c r="D25" s="93"/>
      <c r="E25" s="93"/>
      <c r="F25" s="93"/>
      <c r="G25" s="93"/>
      <c r="H25" s="93"/>
      <c r="I25" s="93"/>
      <c r="J25" s="27"/>
    </row>
    <row r="26" spans="2:10" x14ac:dyDescent="0.25">
      <c r="B26" s="93"/>
      <c r="C26" s="93"/>
      <c r="D26" s="93"/>
      <c r="E26" s="93"/>
      <c r="F26" s="93"/>
      <c r="G26" s="93"/>
      <c r="H26" s="93"/>
      <c r="I26" s="93"/>
      <c r="J26" s="27"/>
    </row>
    <row r="44" spans="1:11" ht="12.75" customHeight="1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x14ac:dyDescent="0.25">
      <c r="A45" s="272"/>
      <c r="B45" s="272"/>
      <c r="C45" s="272"/>
      <c r="D45" s="272"/>
      <c r="E45" s="272"/>
      <c r="F45" s="272"/>
      <c r="G45" s="272"/>
      <c r="H45" s="272"/>
    </row>
  </sheetData>
  <mergeCells count="1">
    <mergeCell ref="C8:G8"/>
  </mergeCells>
  <pageMargins left="0.7" right="0.7" top="0.75" bottom="0.75" header="0.3" footer="0.3"/>
  <pageSetup scale="85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9218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47625</xdr:rowOff>
              </from>
              <to>
                <xdr:col>1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MSPhotoEd.3" shapeId="9218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X51"/>
  <sheetViews>
    <sheetView zoomScaleNormal="100" zoomScaleSheetLayoutView="100" workbookViewId="0">
      <selection activeCell="I2" sqref="I2"/>
    </sheetView>
  </sheetViews>
  <sheetFormatPr defaultRowHeight="12.75" x14ac:dyDescent="0.2"/>
  <cols>
    <col min="1" max="1" width="3.7109375" style="27" customWidth="1"/>
    <col min="2" max="2" width="16.28515625" style="27" customWidth="1"/>
    <col min="3" max="3" width="12.5703125" style="27" bestFit="1" customWidth="1"/>
    <col min="4" max="4" width="17.42578125" style="27" bestFit="1" customWidth="1"/>
    <col min="5" max="5" width="18.42578125" style="27" bestFit="1" customWidth="1"/>
    <col min="6" max="6" width="12.85546875" style="27" bestFit="1" customWidth="1"/>
    <col min="7" max="16384" width="9.140625" style="27"/>
  </cols>
  <sheetData>
    <row r="3" spans="1:24" x14ac:dyDescent="0.2">
      <c r="G3" s="59" t="s">
        <v>181</v>
      </c>
      <c r="K3" s="59"/>
    </row>
    <row r="4" spans="1:24" ht="9" customHeight="1" x14ac:dyDescent="0.2"/>
    <row r="8" spans="1:24" x14ac:dyDescent="0.2">
      <c r="B8" s="239">
        <v>1.1299999999999999</v>
      </c>
      <c r="C8" s="29" t="s">
        <v>127</v>
      </c>
      <c r="D8" s="29"/>
      <c r="E8" s="29"/>
      <c r="F8" s="29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pans="1:24" x14ac:dyDescent="0.2">
      <c r="A9" s="89"/>
      <c r="B9" s="100"/>
      <c r="C9" s="100"/>
      <c r="D9" s="100"/>
      <c r="E9" s="100"/>
      <c r="F9" s="273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</row>
    <row r="10" spans="1:24" x14ac:dyDescent="0.2">
      <c r="B10" s="101"/>
      <c r="C10" s="107"/>
      <c r="D10" s="46"/>
      <c r="E10" s="46"/>
      <c r="F10" s="274"/>
      <c r="G10" s="40"/>
      <c r="H10" s="40"/>
      <c r="I10" s="40"/>
      <c r="J10" s="40"/>
      <c r="K10" s="40"/>
      <c r="L10" s="40"/>
      <c r="M10" s="40"/>
      <c r="N10" s="44"/>
      <c r="O10" s="40"/>
      <c r="P10" s="44"/>
      <c r="Q10" s="44"/>
      <c r="R10" s="44"/>
      <c r="S10" s="44"/>
      <c r="T10" s="44"/>
      <c r="U10" s="44"/>
      <c r="V10" s="44"/>
      <c r="W10" s="275"/>
      <c r="X10" s="267"/>
    </row>
    <row r="11" spans="1:24" x14ac:dyDescent="0.2">
      <c r="B11" s="33" t="s">
        <v>58</v>
      </c>
      <c r="C11" s="276"/>
      <c r="D11" s="277" t="s">
        <v>59</v>
      </c>
      <c r="E11" s="278" t="s">
        <v>47</v>
      </c>
      <c r="F11" s="278"/>
      <c r="G11" s="218"/>
      <c r="H11" s="216"/>
      <c r="I11" s="267"/>
    </row>
    <row r="12" spans="1:24" x14ac:dyDescent="0.2">
      <c r="D12" s="279"/>
      <c r="E12" s="88"/>
      <c r="F12" s="88"/>
      <c r="G12" s="93"/>
      <c r="H12" s="267"/>
      <c r="I12" s="267"/>
    </row>
    <row r="13" spans="1:24" x14ac:dyDescent="0.2">
      <c r="B13" s="27" t="s">
        <v>60</v>
      </c>
      <c r="D13" s="280" t="s">
        <v>125</v>
      </c>
      <c r="E13" s="160">
        <v>351461</v>
      </c>
      <c r="F13" s="281"/>
    </row>
    <row r="14" spans="1:24" x14ac:dyDescent="0.2">
      <c r="B14" s="27" t="s">
        <v>61</v>
      </c>
      <c r="D14" s="282" t="s">
        <v>125</v>
      </c>
      <c r="E14" s="160">
        <v>312698</v>
      </c>
      <c r="F14" s="281"/>
    </row>
    <row r="15" spans="1:24" x14ac:dyDescent="0.2">
      <c r="B15" s="27" t="s">
        <v>62</v>
      </c>
      <c r="D15" s="282" t="s">
        <v>125</v>
      </c>
      <c r="E15" s="160">
        <v>273000</v>
      </c>
      <c r="F15" s="281"/>
    </row>
    <row r="16" spans="1:24" x14ac:dyDescent="0.2">
      <c r="B16" s="27" t="s">
        <v>63</v>
      </c>
      <c r="D16" s="282" t="s">
        <v>125</v>
      </c>
      <c r="E16" s="160">
        <v>71328</v>
      </c>
      <c r="F16" s="281"/>
    </row>
    <row r="17" spans="1:24" x14ac:dyDescent="0.2">
      <c r="B17" s="27" t="s">
        <v>21</v>
      </c>
      <c r="D17" s="282" t="s">
        <v>125</v>
      </c>
      <c r="E17" s="160">
        <v>55036</v>
      </c>
      <c r="F17" s="281"/>
    </row>
    <row r="18" spans="1:24" x14ac:dyDescent="0.2">
      <c r="B18" s="25" t="s">
        <v>64</v>
      </c>
      <c r="D18" s="282" t="s">
        <v>125</v>
      </c>
      <c r="E18" s="160">
        <v>754000</v>
      </c>
      <c r="F18" s="281"/>
    </row>
    <row r="19" spans="1:24" x14ac:dyDescent="0.2">
      <c r="B19" s="25" t="s">
        <v>65</v>
      </c>
      <c r="D19" s="282" t="s">
        <v>126</v>
      </c>
      <c r="E19" s="160">
        <v>2678629</v>
      </c>
      <c r="F19" s="281"/>
    </row>
    <row r="20" spans="1:24" x14ac:dyDescent="0.2">
      <c r="A20" s="61"/>
      <c r="B20" s="39" t="s">
        <v>66</v>
      </c>
      <c r="D20" s="283" t="s">
        <v>125</v>
      </c>
      <c r="E20" s="160">
        <v>166526</v>
      </c>
      <c r="F20" s="281"/>
    </row>
    <row r="21" spans="1:24" x14ac:dyDescent="0.2">
      <c r="A21" s="61"/>
      <c r="B21" s="39" t="s">
        <v>67</v>
      </c>
      <c r="D21" s="283" t="s">
        <v>126</v>
      </c>
      <c r="E21" s="160">
        <v>525000</v>
      </c>
      <c r="F21" s="281"/>
    </row>
    <row r="22" spans="1:24" x14ac:dyDescent="0.2">
      <c r="B22" s="284" t="s">
        <v>68</v>
      </c>
      <c r="C22" s="101"/>
      <c r="D22" s="285" t="s">
        <v>126</v>
      </c>
      <c r="E22" s="57">
        <v>1332901</v>
      </c>
      <c r="F22" s="286"/>
    </row>
    <row r="24" spans="1:24" x14ac:dyDescent="0.2">
      <c r="B24" s="25" t="s">
        <v>80</v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</row>
    <row r="25" spans="1:24" x14ac:dyDescent="0.2"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</row>
    <row r="50" spans="1:11" ht="12.75" customHeight="1" x14ac:dyDescent="0.2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</row>
    <row r="51" spans="1:11" x14ac:dyDescent="0.2">
      <c r="A51" s="113"/>
      <c r="B51" s="113"/>
      <c r="C51" s="113"/>
      <c r="D51" s="113"/>
      <c r="E51" s="113"/>
      <c r="F51" s="113"/>
      <c r="G51" s="113"/>
    </row>
  </sheetData>
  <mergeCells count="1">
    <mergeCell ref="C8:F8"/>
  </mergeCells>
  <pageMargins left="0.7" right="0.7" top="0.75" bottom="0.75" header="0.3" footer="0.3"/>
  <pageSetup orientation="portrait" r:id="rId1"/>
  <ignoredErrors>
    <ignoredError sqref="D13:D17 D18:D22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47625</xdr:rowOff>
              </from>
              <to>
                <xdr:col>1</xdr:col>
                <xdr:colOff>676275</xdr:colOff>
                <xdr:row>4</xdr:row>
                <xdr:rowOff>19050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BD54"/>
  <sheetViews>
    <sheetView zoomScaleNormal="100" workbookViewId="0">
      <selection activeCell="U2" sqref="U2"/>
    </sheetView>
  </sheetViews>
  <sheetFormatPr defaultRowHeight="15" x14ac:dyDescent="0.25"/>
  <cols>
    <col min="1" max="1" width="9.140625" style="25"/>
    <col min="2" max="2" width="15.85546875" style="25" customWidth="1"/>
    <col min="3" max="3" width="11.5703125" style="25" hidden="1" customWidth="1"/>
    <col min="4" max="4" width="9.7109375" style="25" hidden="1" customWidth="1"/>
    <col min="5" max="5" width="10.5703125" style="25" hidden="1" customWidth="1"/>
    <col min="6" max="6" width="10" style="25" hidden="1" customWidth="1"/>
    <col min="7" max="7" width="11.7109375" style="25" customWidth="1"/>
    <col min="8" max="8" width="10.7109375" style="25" customWidth="1"/>
    <col min="9" max="9" width="10.28515625" style="25" customWidth="1"/>
    <col min="10" max="10" width="11" style="25" customWidth="1"/>
    <col min="11" max="11" width="10.140625" style="25" customWidth="1"/>
    <col min="12" max="12" width="8.42578125" style="25" customWidth="1"/>
    <col min="13" max="13" width="9.140625" style="25" hidden="1" customWidth="1"/>
    <col min="14" max="14" width="10.28515625" style="25" bestFit="1" customWidth="1"/>
    <col min="15" max="15" width="9.140625" style="25"/>
    <col min="16" max="16" width="12.42578125" style="25" customWidth="1"/>
    <col min="17" max="18" width="10.85546875" style="25" customWidth="1"/>
    <col min="27" max="48" width="9.140625" style="25"/>
    <col min="49" max="50" width="10.85546875" style="94" customWidth="1"/>
    <col min="51" max="51" width="9.140625" style="94"/>
    <col min="52" max="52" width="9.140625" style="94" customWidth="1"/>
    <col min="53" max="53" width="9.140625" style="94"/>
    <col min="54" max="55" width="9.140625" style="94" customWidth="1"/>
    <col min="56" max="56" width="9.140625" style="94"/>
    <col min="57" max="263" width="9.140625" style="25"/>
    <col min="264" max="264" width="15.85546875" style="25" customWidth="1"/>
    <col min="265" max="265" width="8" style="25" customWidth="1"/>
    <col min="266" max="266" width="7.85546875" style="25" customWidth="1"/>
    <col min="267" max="267" width="8" style="25" customWidth="1"/>
    <col min="268" max="272" width="8.140625" style="25" customWidth="1"/>
    <col min="273" max="273" width="8.28515625" style="25" customWidth="1"/>
    <col min="274" max="274" width="1.5703125" style="25" customWidth="1"/>
    <col min="275" max="275" width="0" style="25" hidden="1" customWidth="1"/>
    <col min="276" max="519" width="9.140625" style="25"/>
    <col min="520" max="520" width="15.85546875" style="25" customWidth="1"/>
    <col min="521" max="521" width="8" style="25" customWidth="1"/>
    <col min="522" max="522" width="7.85546875" style="25" customWidth="1"/>
    <col min="523" max="523" width="8" style="25" customWidth="1"/>
    <col min="524" max="528" width="8.140625" style="25" customWidth="1"/>
    <col min="529" max="529" width="8.28515625" style="25" customWidth="1"/>
    <col min="530" max="530" width="1.5703125" style="25" customWidth="1"/>
    <col min="531" max="531" width="0" style="25" hidden="1" customWidth="1"/>
    <col min="532" max="775" width="9.140625" style="25"/>
    <col min="776" max="776" width="15.85546875" style="25" customWidth="1"/>
    <col min="777" max="777" width="8" style="25" customWidth="1"/>
    <col min="778" max="778" width="7.85546875" style="25" customWidth="1"/>
    <col min="779" max="779" width="8" style="25" customWidth="1"/>
    <col min="780" max="784" width="8.140625" style="25" customWidth="1"/>
    <col min="785" max="785" width="8.28515625" style="25" customWidth="1"/>
    <col min="786" max="786" width="1.5703125" style="25" customWidth="1"/>
    <col min="787" max="787" width="0" style="25" hidden="1" customWidth="1"/>
    <col min="788" max="1031" width="9.140625" style="25"/>
    <col min="1032" max="1032" width="15.85546875" style="25" customWidth="1"/>
    <col min="1033" max="1033" width="8" style="25" customWidth="1"/>
    <col min="1034" max="1034" width="7.85546875" style="25" customWidth="1"/>
    <col min="1035" max="1035" width="8" style="25" customWidth="1"/>
    <col min="1036" max="1040" width="8.140625" style="25" customWidth="1"/>
    <col min="1041" max="1041" width="8.28515625" style="25" customWidth="1"/>
    <col min="1042" max="1042" width="1.5703125" style="25" customWidth="1"/>
    <col min="1043" max="1043" width="0" style="25" hidden="1" customWidth="1"/>
    <col min="1044" max="1287" width="9.140625" style="25"/>
    <col min="1288" max="1288" width="15.85546875" style="25" customWidth="1"/>
    <col min="1289" max="1289" width="8" style="25" customWidth="1"/>
    <col min="1290" max="1290" width="7.85546875" style="25" customWidth="1"/>
    <col min="1291" max="1291" width="8" style="25" customWidth="1"/>
    <col min="1292" max="1296" width="8.140625" style="25" customWidth="1"/>
    <col min="1297" max="1297" width="8.28515625" style="25" customWidth="1"/>
    <col min="1298" max="1298" width="1.5703125" style="25" customWidth="1"/>
    <col min="1299" max="1299" width="0" style="25" hidden="1" customWidth="1"/>
    <col min="1300" max="1543" width="9.140625" style="25"/>
    <col min="1544" max="1544" width="15.85546875" style="25" customWidth="1"/>
    <col min="1545" max="1545" width="8" style="25" customWidth="1"/>
    <col min="1546" max="1546" width="7.85546875" style="25" customWidth="1"/>
    <col min="1547" max="1547" width="8" style="25" customWidth="1"/>
    <col min="1548" max="1552" width="8.140625" style="25" customWidth="1"/>
    <col min="1553" max="1553" width="8.28515625" style="25" customWidth="1"/>
    <col min="1554" max="1554" width="1.5703125" style="25" customWidth="1"/>
    <col min="1555" max="1555" width="0" style="25" hidden="1" customWidth="1"/>
    <col min="1556" max="1799" width="9.140625" style="25"/>
    <col min="1800" max="1800" width="15.85546875" style="25" customWidth="1"/>
    <col min="1801" max="1801" width="8" style="25" customWidth="1"/>
    <col min="1802" max="1802" width="7.85546875" style="25" customWidth="1"/>
    <col min="1803" max="1803" width="8" style="25" customWidth="1"/>
    <col min="1804" max="1808" width="8.140625" style="25" customWidth="1"/>
    <col min="1809" max="1809" width="8.28515625" style="25" customWidth="1"/>
    <col min="1810" max="1810" width="1.5703125" style="25" customWidth="1"/>
    <col min="1811" max="1811" width="0" style="25" hidden="1" customWidth="1"/>
    <col min="1812" max="2055" width="9.140625" style="25"/>
    <col min="2056" max="2056" width="15.85546875" style="25" customWidth="1"/>
    <col min="2057" max="2057" width="8" style="25" customWidth="1"/>
    <col min="2058" max="2058" width="7.85546875" style="25" customWidth="1"/>
    <col min="2059" max="2059" width="8" style="25" customWidth="1"/>
    <col min="2060" max="2064" width="8.140625" style="25" customWidth="1"/>
    <col min="2065" max="2065" width="8.28515625" style="25" customWidth="1"/>
    <col min="2066" max="2066" width="1.5703125" style="25" customWidth="1"/>
    <col min="2067" max="2067" width="0" style="25" hidden="1" customWidth="1"/>
    <col min="2068" max="2311" width="9.140625" style="25"/>
    <col min="2312" max="2312" width="15.85546875" style="25" customWidth="1"/>
    <col min="2313" max="2313" width="8" style="25" customWidth="1"/>
    <col min="2314" max="2314" width="7.85546875" style="25" customWidth="1"/>
    <col min="2315" max="2315" width="8" style="25" customWidth="1"/>
    <col min="2316" max="2320" width="8.140625" style="25" customWidth="1"/>
    <col min="2321" max="2321" width="8.28515625" style="25" customWidth="1"/>
    <col min="2322" max="2322" width="1.5703125" style="25" customWidth="1"/>
    <col min="2323" max="2323" width="0" style="25" hidden="1" customWidth="1"/>
    <col min="2324" max="2567" width="9.140625" style="25"/>
    <col min="2568" max="2568" width="15.85546875" style="25" customWidth="1"/>
    <col min="2569" max="2569" width="8" style="25" customWidth="1"/>
    <col min="2570" max="2570" width="7.85546875" style="25" customWidth="1"/>
    <col min="2571" max="2571" width="8" style="25" customWidth="1"/>
    <col min="2572" max="2576" width="8.140625" style="25" customWidth="1"/>
    <col min="2577" max="2577" width="8.28515625" style="25" customWidth="1"/>
    <col min="2578" max="2578" width="1.5703125" style="25" customWidth="1"/>
    <col min="2579" max="2579" width="0" style="25" hidden="1" customWidth="1"/>
    <col min="2580" max="2823" width="9.140625" style="25"/>
    <col min="2824" max="2824" width="15.85546875" style="25" customWidth="1"/>
    <col min="2825" max="2825" width="8" style="25" customWidth="1"/>
    <col min="2826" max="2826" width="7.85546875" style="25" customWidth="1"/>
    <col min="2827" max="2827" width="8" style="25" customWidth="1"/>
    <col min="2828" max="2832" width="8.140625" style="25" customWidth="1"/>
    <col min="2833" max="2833" width="8.28515625" style="25" customWidth="1"/>
    <col min="2834" max="2834" width="1.5703125" style="25" customWidth="1"/>
    <col min="2835" max="2835" width="0" style="25" hidden="1" customWidth="1"/>
    <col min="2836" max="3079" width="9.140625" style="25"/>
    <col min="3080" max="3080" width="15.85546875" style="25" customWidth="1"/>
    <col min="3081" max="3081" width="8" style="25" customWidth="1"/>
    <col min="3082" max="3082" width="7.85546875" style="25" customWidth="1"/>
    <col min="3083" max="3083" width="8" style="25" customWidth="1"/>
    <col min="3084" max="3088" width="8.140625" style="25" customWidth="1"/>
    <col min="3089" max="3089" width="8.28515625" style="25" customWidth="1"/>
    <col min="3090" max="3090" width="1.5703125" style="25" customWidth="1"/>
    <col min="3091" max="3091" width="0" style="25" hidden="1" customWidth="1"/>
    <col min="3092" max="3335" width="9.140625" style="25"/>
    <col min="3336" max="3336" width="15.85546875" style="25" customWidth="1"/>
    <col min="3337" max="3337" width="8" style="25" customWidth="1"/>
    <col min="3338" max="3338" width="7.85546875" style="25" customWidth="1"/>
    <col min="3339" max="3339" width="8" style="25" customWidth="1"/>
    <col min="3340" max="3344" width="8.140625" style="25" customWidth="1"/>
    <col min="3345" max="3345" width="8.28515625" style="25" customWidth="1"/>
    <col min="3346" max="3346" width="1.5703125" style="25" customWidth="1"/>
    <col min="3347" max="3347" width="0" style="25" hidden="1" customWidth="1"/>
    <col min="3348" max="3591" width="9.140625" style="25"/>
    <col min="3592" max="3592" width="15.85546875" style="25" customWidth="1"/>
    <col min="3593" max="3593" width="8" style="25" customWidth="1"/>
    <col min="3594" max="3594" width="7.85546875" style="25" customWidth="1"/>
    <col min="3595" max="3595" width="8" style="25" customWidth="1"/>
    <col min="3596" max="3600" width="8.140625" style="25" customWidth="1"/>
    <col min="3601" max="3601" width="8.28515625" style="25" customWidth="1"/>
    <col min="3602" max="3602" width="1.5703125" style="25" customWidth="1"/>
    <col min="3603" max="3603" width="0" style="25" hidden="1" customWidth="1"/>
    <col min="3604" max="3847" width="9.140625" style="25"/>
    <col min="3848" max="3848" width="15.85546875" style="25" customWidth="1"/>
    <col min="3849" max="3849" width="8" style="25" customWidth="1"/>
    <col min="3850" max="3850" width="7.85546875" style="25" customWidth="1"/>
    <col min="3851" max="3851" width="8" style="25" customWidth="1"/>
    <col min="3852" max="3856" width="8.140625" style="25" customWidth="1"/>
    <col min="3857" max="3857" width="8.28515625" style="25" customWidth="1"/>
    <col min="3858" max="3858" width="1.5703125" style="25" customWidth="1"/>
    <col min="3859" max="3859" width="0" style="25" hidden="1" customWidth="1"/>
    <col min="3860" max="4103" width="9.140625" style="25"/>
    <col min="4104" max="4104" width="15.85546875" style="25" customWidth="1"/>
    <col min="4105" max="4105" width="8" style="25" customWidth="1"/>
    <col min="4106" max="4106" width="7.85546875" style="25" customWidth="1"/>
    <col min="4107" max="4107" width="8" style="25" customWidth="1"/>
    <col min="4108" max="4112" width="8.140625" style="25" customWidth="1"/>
    <col min="4113" max="4113" width="8.28515625" style="25" customWidth="1"/>
    <col min="4114" max="4114" width="1.5703125" style="25" customWidth="1"/>
    <col min="4115" max="4115" width="0" style="25" hidden="1" customWidth="1"/>
    <col min="4116" max="4359" width="9.140625" style="25"/>
    <col min="4360" max="4360" width="15.85546875" style="25" customWidth="1"/>
    <col min="4361" max="4361" width="8" style="25" customWidth="1"/>
    <col min="4362" max="4362" width="7.85546875" style="25" customWidth="1"/>
    <col min="4363" max="4363" width="8" style="25" customWidth="1"/>
    <col min="4364" max="4368" width="8.140625" style="25" customWidth="1"/>
    <col min="4369" max="4369" width="8.28515625" style="25" customWidth="1"/>
    <col min="4370" max="4370" width="1.5703125" style="25" customWidth="1"/>
    <col min="4371" max="4371" width="0" style="25" hidden="1" customWidth="1"/>
    <col min="4372" max="4615" width="9.140625" style="25"/>
    <col min="4616" max="4616" width="15.85546875" style="25" customWidth="1"/>
    <col min="4617" max="4617" width="8" style="25" customWidth="1"/>
    <col min="4618" max="4618" width="7.85546875" style="25" customWidth="1"/>
    <col min="4619" max="4619" width="8" style="25" customWidth="1"/>
    <col min="4620" max="4624" width="8.140625" style="25" customWidth="1"/>
    <col min="4625" max="4625" width="8.28515625" style="25" customWidth="1"/>
    <col min="4626" max="4626" width="1.5703125" style="25" customWidth="1"/>
    <col min="4627" max="4627" width="0" style="25" hidden="1" customWidth="1"/>
    <col min="4628" max="4871" width="9.140625" style="25"/>
    <col min="4872" max="4872" width="15.85546875" style="25" customWidth="1"/>
    <col min="4873" max="4873" width="8" style="25" customWidth="1"/>
    <col min="4874" max="4874" width="7.85546875" style="25" customWidth="1"/>
    <col min="4875" max="4875" width="8" style="25" customWidth="1"/>
    <col min="4876" max="4880" width="8.140625" style="25" customWidth="1"/>
    <col min="4881" max="4881" width="8.28515625" style="25" customWidth="1"/>
    <col min="4882" max="4882" width="1.5703125" style="25" customWidth="1"/>
    <col min="4883" max="4883" width="0" style="25" hidden="1" customWidth="1"/>
    <col min="4884" max="5127" width="9.140625" style="25"/>
    <col min="5128" max="5128" width="15.85546875" style="25" customWidth="1"/>
    <col min="5129" max="5129" width="8" style="25" customWidth="1"/>
    <col min="5130" max="5130" width="7.85546875" style="25" customWidth="1"/>
    <col min="5131" max="5131" width="8" style="25" customWidth="1"/>
    <col min="5132" max="5136" width="8.140625" style="25" customWidth="1"/>
    <col min="5137" max="5137" width="8.28515625" style="25" customWidth="1"/>
    <col min="5138" max="5138" width="1.5703125" style="25" customWidth="1"/>
    <col min="5139" max="5139" width="0" style="25" hidden="1" customWidth="1"/>
    <col min="5140" max="5383" width="9.140625" style="25"/>
    <col min="5384" max="5384" width="15.85546875" style="25" customWidth="1"/>
    <col min="5385" max="5385" width="8" style="25" customWidth="1"/>
    <col min="5386" max="5386" width="7.85546875" style="25" customWidth="1"/>
    <col min="5387" max="5387" width="8" style="25" customWidth="1"/>
    <col min="5388" max="5392" width="8.140625" style="25" customWidth="1"/>
    <col min="5393" max="5393" width="8.28515625" style="25" customWidth="1"/>
    <col min="5394" max="5394" width="1.5703125" style="25" customWidth="1"/>
    <col min="5395" max="5395" width="0" style="25" hidden="1" customWidth="1"/>
    <col min="5396" max="5639" width="9.140625" style="25"/>
    <col min="5640" max="5640" width="15.85546875" style="25" customWidth="1"/>
    <col min="5641" max="5641" width="8" style="25" customWidth="1"/>
    <col min="5642" max="5642" width="7.85546875" style="25" customWidth="1"/>
    <col min="5643" max="5643" width="8" style="25" customWidth="1"/>
    <col min="5644" max="5648" width="8.140625" style="25" customWidth="1"/>
    <col min="5649" max="5649" width="8.28515625" style="25" customWidth="1"/>
    <col min="5650" max="5650" width="1.5703125" style="25" customWidth="1"/>
    <col min="5651" max="5651" width="0" style="25" hidden="1" customWidth="1"/>
    <col min="5652" max="5895" width="9.140625" style="25"/>
    <col min="5896" max="5896" width="15.85546875" style="25" customWidth="1"/>
    <col min="5897" max="5897" width="8" style="25" customWidth="1"/>
    <col min="5898" max="5898" width="7.85546875" style="25" customWidth="1"/>
    <col min="5899" max="5899" width="8" style="25" customWidth="1"/>
    <col min="5900" max="5904" width="8.140625" style="25" customWidth="1"/>
    <col min="5905" max="5905" width="8.28515625" style="25" customWidth="1"/>
    <col min="5906" max="5906" width="1.5703125" style="25" customWidth="1"/>
    <col min="5907" max="5907" width="0" style="25" hidden="1" customWidth="1"/>
    <col min="5908" max="6151" width="9.140625" style="25"/>
    <col min="6152" max="6152" width="15.85546875" style="25" customWidth="1"/>
    <col min="6153" max="6153" width="8" style="25" customWidth="1"/>
    <col min="6154" max="6154" width="7.85546875" style="25" customWidth="1"/>
    <col min="6155" max="6155" width="8" style="25" customWidth="1"/>
    <col min="6156" max="6160" width="8.140625" style="25" customWidth="1"/>
    <col min="6161" max="6161" width="8.28515625" style="25" customWidth="1"/>
    <col min="6162" max="6162" width="1.5703125" style="25" customWidth="1"/>
    <col min="6163" max="6163" width="0" style="25" hidden="1" customWidth="1"/>
    <col min="6164" max="6407" width="9.140625" style="25"/>
    <col min="6408" max="6408" width="15.85546875" style="25" customWidth="1"/>
    <col min="6409" max="6409" width="8" style="25" customWidth="1"/>
    <col min="6410" max="6410" width="7.85546875" style="25" customWidth="1"/>
    <col min="6411" max="6411" width="8" style="25" customWidth="1"/>
    <col min="6412" max="6416" width="8.140625" style="25" customWidth="1"/>
    <col min="6417" max="6417" width="8.28515625" style="25" customWidth="1"/>
    <col min="6418" max="6418" width="1.5703125" style="25" customWidth="1"/>
    <col min="6419" max="6419" width="0" style="25" hidden="1" customWidth="1"/>
    <col min="6420" max="6663" width="9.140625" style="25"/>
    <col min="6664" max="6664" width="15.85546875" style="25" customWidth="1"/>
    <col min="6665" max="6665" width="8" style="25" customWidth="1"/>
    <col min="6666" max="6666" width="7.85546875" style="25" customWidth="1"/>
    <col min="6667" max="6667" width="8" style="25" customWidth="1"/>
    <col min="6668" max="6672" width="8.140625" style="25" customWidth="1"/>
    <col min="6673" max="6673" width="8.28515625" style="25" customWidth="1"/>
    <col min="6674" max="6674" width="1.5703125" style="25" customWidth="1"/>
    <col min="6675" max="6675" width="0" style="25" hidden="1" customWidth="1"/>
    <col min="6676" max="6919" width="9.140625" style="25"/>
    <col min="6920" max="6920" width="15.85546875" style="25" customWidth="1"/>
    <col min="6921" max="6921" width="8" style="25" customWidth="1"/>
    <col min="6922" max="6922" width="7.85546875" style="25" customWidth="1"/>
    <col min="6923" max="6923" width="8" style="25" customWidth="1"/>
    <col min="6924" max="6928" width="8.140625" style="25" customWidth="1"/>
    <col min="6929" max="6929" width="8.28515625" style="25" customWidth="1"/>
    <col min="6930" max="6930" width="1.5703125" style="25" customWidth="1"/>
    <col min="6931" max="6931" width="0" style="25" hidden="1" customWidth="1"/>
    <col min="6932" max="7175" width="9.140625" style="25"/>
    <col min="7176" max="7176" width="15.85546875" style="25" customWidth="1"/>
    <col min="7177" max="7177" width="8" style="25" customWidth="1"/>
    <col min="7178" max="7178" width="7.85546875" style="25" customWidth="1"/>
    <col min="7179" max="7179" width="8" style="25" customWidth="1"/>
    <col min="7180" max="7184" width="8.140625" style="25" customWidth="1"/>
    <col min="7185" max="7185" width="8.28515625" style="25" customWidth="1"/>
    <col min="7186" max="7186" width="1.5703125" style="25" customWidth="1"/>
    <col min="7187" max="7187" width="0" style="25" hidden="1" customWidth="1"/>
    <col min="7188" max="7431" width="9.140625" style="25"/>
    <col min="7432" max="7432" width="15.85546875" style="25" customWidth="1"/>
    <col min="7433" max="7433" width="8" style="25" customWidth="1"/>
    <col min="7434" max="7434" width="7.85546875" style="25" customWidth="1"/>
    <col min="7435" max="7435" width="8" style="25" customWidth="1"/>
    <col min="7436" max="7440" width="8.140625" style="25" customWidth="1"/>
    <col min="7441" max="7441" width="8.28515625" style="25" customWidth="1"/>
    <col min="7442" max="7442" width="1.5703125" style="25" customWidth="1"/>
    <col min="7443" max="7443" width="0" style="25" hidden="1" customWidth="1"/>
    <col min="7444" max="7687" width="9.140625" style="25"/>
    <col min="7688" max="7688" width="15.85546875" style="25" customWidth="1"/>
    <col min="7689" max="7689" width="8" style="25" customWidth="1"/>
    <col min="7690" max="7690" width="7.85546875" style="25" customWidth="1"/>
    <col min="7691" max="7691" width="8" style="25" customWidth="1"/>
    <col min="7692" max="7696" width="8.140625" style="25" customWidth="1"/>
    <col min="7697" max="7697" width="8.28515625" style="25" customWidth="1"/>
    <col min="7698" max="7698" width="1.5703125" style="25" customWidth="1"/>
    <col min="7699" max="7699" width="0" style="25" hidden="1" customWidth="1"/>
    <col min="7700" max="7943" width="9.140625" style="25"/>
    <col min="7944" max="7944" width="15.85546875" style="25" customWidth="1"/>
    <col min="7945" max="7945" width="8" style="25" customWidth="1"/>
    <col min="7946" max="7946" width="7.85546875" style="25" customWidth="1"/>
    <col min="7947" max="7947" width="8" style="25" customWidth="1"/>
    <col min="7948" max="7952" width="8.140625" style="25" customWidth="1"/>
    <col min="7953" max="7953" width="8.28515625" style="25" customWidth="1"/>
    <col min="7954" max="7954" width="1.5703125" style="25" customWidth="1"/>
    <col min="7955" max="7955" width="0" style="25" hidden="1" customWidth="1"/>
    <col min="7956" max="8199" width="9.140625" style="25"/>
    <col min="8200" max="8200" width="15.85546875" style="25" customWidth="1"/>
    <col min="8201" max="8201" width="8" style="25" customWidth="1"/>
    <col min="8202" max="8202" width="7.85546875" style="25" customWidth="1"/>
    <col min="8203" max="8203" width="8" style="25" customWidth="1"/>
    <col min="8204" max="8208" width="8.140625" style="25" customWidth="1"/>
    <col min="8209" max="8209" width="8.28515625" style="25" customWidth="1"/>
    <col min="8210" max="8210" width="1.5703125" style="25" customWidth="1"/>
    <col min="8211" max="8211" width="0" style="25" hidden="1" customWidth="1"/>
    <col min="8212" max="8455" width="9.140625" style="25"/>
    <col min="8456" max="8456" width="15.85546875" style="25" customWidth="1"/>
    <col min="8457" max="8457" width="8" style="25" customWidth="1"/>
    <col min="8458" max="8458" width="7.85546875" style="25" customWidth="1"/>
    <col min="8459" max="8459" width="8" style="25" customWidth="1"/>
    <col min="8460" max="8464" width="8.140625" style="25" customWidth="1"/>
    <col min="8465" max="8465" width="8.28515625" style="25" customWidth="1"/>
    <col min="8466" max="8466" width="1.5703125" style="25" customWidth="1"/>
    <col min="8467" max="8467" width="0" style="25" hidden="1" customWidth="1"/>
    <col min="8468" max="8711" width="9.140625" style="25"/>
    <col min="8712" max="8712" width="15.85546875" style="25" customWidth="1"/>
    <col min="8713" max="8713" width="8" style="25" customWidth="1"/>
    <col min="8714" max="8714" width="7.85546875" style="25" customWidth="1"/>
    <col min="8715" max="8715" width="8" style="25" customWidth="1"/>
    <col min="8716" max="8720" width="8.140625" style="25" customWidth="1"/>
    <col min="8721" max="8721" width="8.28515625" style="25" customWidth="1"/>
    <col min="8722" max="8722" width="1.5703125" style="25" customWidth="1"/>
    <col min="8723" max="8723" width="0" style="25" hidden="1" customWidth="1"/>
    <col min="8724" max="8967" width="9.140625" style="25"/>
    <col min="8968" max="8968" width="15.85546875" style="25" customWidth="1"/>
    <col min="8969" max="8969" width="8" style="25" customWidth="1"/>
    <col min="8970" max="8970" width="7.85546875" style="25" customWidth="1"/>
    <col min="8971" max="8971" width="8" style="25" customWidth="1"/>
    <col min="8972" max="8976" width="8.140625" style="25" customWidth="1"/>
    <col min="8977" max="8977" width="8.28515625" style="25" customWidth="1"/>
    <col min="8978" max="8978" width="1.5703125" style="25" customWidth="1"/>
    <col min="8979" max="8979" width="0" style="25" hidden="1" customWidth="1"/>
    <col min="8980" max="9223" width="9.140625" style="25"/>
    <col min="9224" max="9224" width="15.85546875" style="25" customWidth="1"/>
    <col min="9225" max="9225" width="8" style="25" customWidth="1"/>
    <col min="9226" max="9226" width="7.85546875" style="25" customWidth="1"/>
    <col min="9227" max="9227" width="8" style="25" customWidth="1"/>
    <col min="9228" max="9232" width="8.140625" style="25" customWidth="1"/>
    <col min="9233" max="9233" width="8.28515625" style="25" customWidth="1"/>
    <col min="9234" max="9234" width="1.5703125" style="25" customWidth="1"/>
    <col min="9235" max="9235" width="0" style="25" hidden="1" customWidth="1"/>
    <col min="9236" max="9479" width="9.140625" style="25"/>
    <col min="9480" max="9480" width="15.85546875" style="25" customWidth="1"/>
    <col min="9481" max="9481" width="8" style="25" customWidth="1"/>
    <col min="9482" max="9482" width="7.85546875" style="25" customWidth="1"/>
    <col min="9483" max="9483" width="8" style="25" customWidth="1"/>
    <col min="9484" max="9488" width="8.140625" style="25" customWidth="1"/>
    <col min="9489" max="9489" width="8.28515625" style="25" customWidth="1"/>
    <col min="9490" max="9490" width="1.5703125" style="25" customWidth="1"/>
    <col min="9491" max="9491" width="0" style="25" hidden="1" customWidth="1"/>
    <col min="9492" max="9735" width="9.140625" style="25"/>
    <col min="9736" max="9736" width="15.85546875" style="25" customWidth="1"/>
    <col min="9737" max="9737" width="8" style="25" customWidth="1"/>
    <col min="9738" max="9738" width="7.85546875" style="25" customWidth="1"/>
    <col min="9739" max="9739" width="8" style="25" customWidth="1"/>
    <col min="9740" max="9744" width="8.140625" style="25" customWidth="1"/>
    <col min="9745" max="9745" width="8.28515625" style="25" customWidth="1"/>
    <col min="9746" max="9746" width="1.5703125" style="25" customWidth="1"/>
    <col min="9747" max="9747" width="0" style="25" hidden="1" customWidth="1"/>
    <col min="9748" max="9991" width="9.140625" style="25"/>
    <col min="9992" max="9992" width="15.85546875" style="25" customWidth="1"/>
    <col min="9993" max="9993" width="8" style="25" customWidth="1"/>
    <col min="9994" max="9994" width="7.85546875" style="25" customWidth="1"/>
    <col min="9995" max="9995" width="8" style="25" customWidth="1"/>
    <col min="9996" max="10000" width="8.140625" style="25" customWidth="1"/>
    <col min="10001" max="10001" width="8.28515625" style="25" customWidth="1"/>
    <col min="10002" max="10002" width="1.5703125" style="25" customWidth="1"/>
    <col min="10003" max="10003" width="0" style="25" hidden="1" customWidth="1"/>
    <col min="10004" max="10247" width="9.140625" style="25"/>
    <col min="10248" max="10248" width="15.85546875" style="25" customWidth="1"/>
    <col min="10249" max="10249" width="8" style="25" customWidth="1"/>
    <col min="10250" max="10250" width="7.85546875" style="25" customWidth="1"/>
    <col min="10251" max="10251" width="8" style="25" customWidth="1"/>
    <col min="10252" max="10256" width="8.140625" style="25" customWidth="1"/>
    <col min="10257" max="10257" width="8.28515625" style="25" customWidth="1"/>
    <col min="10258" max="10258" width="1.5703125" style="25" customWidth="1"/>
    <col min="10259" max="10259" width="0" style="25" hidden="1" customWidth="1"/>
    <col min="10260" max="10503" width="9.140625" style="25"/>
    <col min="10504" max="10504" width="15.85546875" style="25" customWidth="1"/>
    <col min="10505" max="10505" width="8" style="25" customWidth="1"/>
    <col min="10506" max="10506" width="7.85546875" style="25" customWidth="1"/>
    <col min="10507" max="10507" width="8" style="25" customWidth="1"/>
    <col min="10508" max="10512" width="8.140625" style="25" customWidth="1"/>
    <col min="10513" max="10513" width="8.28515625" style="25" customWidth="1"/>
    <col min="10514" max="10514" width="1.5703125" style="25" customWidth="1"/>
    <col min="10515" max="10515" width="0" style="25" hidden="1" customWidth="1"/>
    <col min="10516" max="10759" width="9.140625" style="25"/>
    <col min="10760" max="10760" width="15.85546875" style="25" customWidth="1"/>
    <col min="10761" max="10761" width="8" style="25" customWidth="1"/>
    <col min="10762" max="10762" width="7.85546875" style="25" customWidth="1"/>
    <col min="10763" max="10763" width="8" style="25" customWidth="1"/>
    <col min="10764" max="10768" width="8.140625" style="25" customWidth="1"/>
    <col min="10769" max="10769" width="8.28515625" style="25" customWidth="1"/>
    <col min="10770" max="10770" width="1.5703125" style="25" customWidth="1"/>
    <col min="10771" max="10771" width="0" style="25" hidden="1" customWidth="1"/>
    <col min="10772" max="11015" width="9.140625" style="25"/>
    <col min="11016" max="11016" width="15.85546875" style="25" customWidth="1"/>
    <col min="11017" max="11017" width="8" style="25" customWidth="1"/>
    <col min="11018" max="11018" width="7.85546875" style="25" customWidth="1"/>
    <col min="11019" max="11019" width="8" style="25" customWidth="1"/>
    <col min="11020" max="11024" width="8.140625" style="25" customWidth="1"/>
    <col min="11025" max="11025" width="8.28515625" style="25" customWidth="1"/>
    <col min="11026" max="11026" width="1.5703125" style="25" customWidth="1"/>
    <col min="11027" max="11027" width="0" style="25" hidden="1" customWidth="1"/>
    <col min="11028" max="11271" width="9.140625" style="25"/>
    <col min="11272" max="11272" width="15.85546875" style="25" customWidth="1"/>
    <col min="11273" max="11273" width="8" style="25" customWidth="1"/>
    <col min="11274" max="11274" width="7.85546875" style="25" customWidth="1"/>
    <col min="11275" max="11275" width="8" style="25" customWidth="1"/>
    <col min="11276" max="11280" width="8.140625" style="25" customWidth="1"/>
    <col min="11281" max="11281" width="8.28515625" style="25" customWidth="1"/>
    <col min="11282" max="11282" width="1.5703125" style="25" customWidth="1"/>
    <col min="11283" max="11283" width="0" style="25" hidden="1" customWidth="1"/>
    <col min="11284" max="11527" width="9.140625" style="25"/>
    <col min="11528" max="11528" width="15.85546875" style="25" customWidth="1"/>
    <col min="11529" max="11529" width="8" style="25" customWidth="1"/>
    <col min="11530" max="11530" width="7.85546875" style="25" customWidth="1"/>
    <col min="11531" max="11531" width="8" style="25" customWidth="1"/>
    <col min="11532" max="11536" width="8.140625" style="25" customWidth="1"/>
    <col min="11537" max="11537" width="8.28515625" style="25" customWidth="1"/>
    <col min="11538" max="11538" width="1.5703125" style="25" customWidth="1"/>
    <col min="11539" max="11539" width="0" style="25" hidden="1" customWidth="1"/>
    <col min="11540" max="11783" width="9.140625" style="25"/>
    <col min="11784" max="11784" width="15.85546875" style="25" customWidth="1"/>
    <col min="11785" max="11785" width="8" style="25" customWidth="1"/>
    <col min="11786" max="11786" width="7.85546875" style="25" customWidth="1"/>
    <col min="11787" max="11787" width="8" style="25" customWidth="1"/>
    <col min="11788" max="11792" width="8.140625" style="25" customWidth="1"/>
    <col min="11793" max="11793" width="8.28515625" style="25" customWidth="1"/>
    <col min="11794" max="11794" width="1.5703125" style="25" customWidth="1"/>
    <col min="11795" max="11795" width="0" style="25" hidden="1" customWidth="1"/>
    <col min="11796" max="12039" width="9.140625" style="25"/>
    <col min="12040" max="12040" width="15.85546875" style="25" customWidth="1"/>
    <col min="12041" max="12041" width="8" style="25" customWidth="1"/>
    <col min="12042" max="12042" width="7.85546875" style="25" customWidth="1"/>
    <col min="12043" max="12043" width="8" style="25" customWidth="1"/>
    <col min="12044" max="12048" width="8.140625" style="25" customWidth="1"/>
    <col min="12049" max="12049" width="8.28515625" style="25" customWidth="1"/>
    <col min="12050" max="12050" width="1.5703125" style="25" customWidth="1"/>
    <col min="12051" max="12051" width="0" style="25" hidden="1" customWidth="1"/>
    <col min="12052" max="12295" width="9.140625" style="25"/>
    <col min="12296" max="12296" width="15.85546875" style="25" customWidth="1"/>
    <col min="12297" max="12297" width="8" style="25" customWidth="1"/>
    <col min="12298" max="12298" width="7.85546875" style="25" customWidth="1"/>
    <col min="12299" max="12299" width="8" style="25" customWidth="1"/>
    <col min="12300" max="12304" width="8.140625" style="25" customWidth="1"/>
    <col min="12305" max="12305" width="8.28515625" style="25" customWidth="1"/>
    <col min="12306" max="12306" width="1.5703125" style="25" customWidth="1"/>
    <col min="12307" max="12307" width="0" style="25" hidden="1" customWidth="1"/>
    <col min="12308" max="12551" width="9.140625" style="25"/>
    <col min="12552" max="12552" width="15.85546875" style="25" customWidth="1"/>
    <col min="12553" max="12553" width="8" style="25" customWidth="1"/>
    <col min="12554" max="12554" width="7.85546875" style="25" customWidth="1"/>
    <col min="12555" max="12555" width="8" style="25" customWidth="1"/>
    <col min="12556" max="12560" width="8.140625" style="25" customWidth="1"/>
    <col min="12561" max="12561" width="8.28515625" style="25" customWidth="1"/>
    <col min="12562" max="12562" width="1.5703125" style="25" customWidth="1"/>
    <col min="12563" max="12563" width="0" style="25" hidden="1" customWidth="1"/>
    <col min="12564" max="12807" width="9.140625" style="25"/>
    <col min="12808" max="12808" width="15.85546875" style="25" customWidth="1"/>
    <col min="12809" max="12809" width="8" style="25" customWidth="1"/>
    <col min="12810" max="12810" width="7.85546875" style="25" customWidth="1"/>
    <col min="12811" max="12811" width="8" style="25" customWidth="1"/>
    <col min="12812" max="12816" width="8.140625" style="25" customWidth="1"/>
    <col min="12817" max="12817" width="8.28515625" style="25" customWidth="1"/>
    <col min="12818" max="12818" width="1.5703125" style="25" customWidth="1"/>
    <col min="12819" max="12819" width="0" style="25" hidden="1" customWidth="1"/>
    <col min="12820" max="13063" width="9.140625" style="25"/>
    <col min="13064" max="13064" width="15.85546875" style="25" customWidth="1"/>
    <col min="13065" max="13065" width="8" style="25" customWidth="1"/>
    <col min="13066" max="13066" width="7.85546875" style="25" customWidth="1"/>
    <col min="13067" max="13067" width="8" style="25" customWidth="1"/>
    <col min="13068" max="13072" width="8.140625" style="25" customWidth="1"/>
    <col min="13073" max="13073" width="8.28515625" style="25" customWidth="1"/>
    <col min="13074" max="13074" width="1.5703125" style="25" customWidth="1"/>
    <col min="13075" max="13075" width="0" style="25" hidden="1" customWidth="1"/>
    <col min="13076" max="13319" width="9.140625" style="25"/>
    <col min="13320" max="13320" width="15.85546875" style="25" customWidth="1"/>
    <col min="13321" max="13321" width="8" style="25" customWidth="1"/>
    <col min="13322" max="13322" width="7.85546875" style="25" customWidth="1"/>
    <col min="13323" max="13323" width="8" style="25" customWidth="1"/>
    <col min="13324" max="13328" width="8.140625" style="25" customWidth="1"/>
    <col min="13329" max="13329" width="8.28515625" style="25" customWidth="1"/>
    <col min="13330" max="13330" width="1.5703125" style="25" customWidth="1"/>
    <col min="13331" max="13331" width="0" style="25" hidden="1" customWidth="1"/>
    <col min="13332" max="13575" width="9.140625" style="25"/>
    <col min="13576" max="13576" width="15.85546875" style="25" customWidth="1"/>
    <col min="13577" max="13577" width="8" style="25" customWidth="1"/>
    <col min="13578" max="13578" width="7.85546875" style="25" customWidth="1"/>
    <col min="13579" max="13579" width="8" style="25" customWidth="1"/>
    <col min="13580" max="13584" width="8.140625" style="25" customWidth="1"/>
    <col min="13585" max="13585" width="8.28515625" style="25" customWidth="1"/>
    <col min="13586" max="13586" width="1.5703125" style="25" customWidth="1"/>
    <col min="13587" max="13587" width="0" style="25" hidden="1" customWidth="1"/>
    <col min="13588" max="13831" width="9.140625" style="25"/>
    <col min="13832" max="13832" width="15.85546875" style="25" customWidth="1"/>
    <col min="13833" max="13833" width="8" style="25" customWidth="1"/>
    <col min="13834" max="13834" width="7.85546875" style="25" customWidth="1"/>
    <col min="13835" max="13835" width="8" style="25" customWidth="1"/>
    <col min="13836" max="13840" width="8.140625" style="25" customWidth="1"/>
    <col min="13841" max="13841" width="8.28515625" style="25" customWidth="1"/>
    <col min="13842" max="13842" width="1.5703125" style="25" customWidth="1"/>
    <col min="13843" max="13843" width="0" style="25" hidden="1" customWidth="1"/>
    <col min="13844" max="14087" width="9.140625" style="25"/>
    <col min="14088" max="14088" width="15.85546875" style="25" customWidth="1"/>
    <col min="14089" max="14089" width="8" style="25" customWidth="1"/>
    <col min="14090" max="14090" width="7.85546875" style="25" customWidth="1"/>
    <col min="14091" max="14091" width="8" style="25" customWidth="1"/>
    <col min="14092" max="14096" width="8.140625" style="25" customWidth="1"/>
    <col min="14097" max="14097" width="8.28515625" style="25" customWidth="1"/>
    <col min="14098" max="14098" width="1.5703125" style="25" customWidth="1"/>
    <col min="14099" max="14099" width="0" style="25" hidden="1" customWidth="1"/>
    <col min="14100" max="14343" width="9.140625" style="25"/>
    <col min="14344" max="14344" width="15.85546875" style="25" customWidth="1"/>
    <col min="14345" max="14345" width="8" style="25" customWidth="1"/>
    <col min="14346" max="14346" width="7.85546875" style="25" customWidth="1"/>
    <col min="14347" max="14347" width="8" style="25" customWidth="1"/>
    <col min="14348" max="14352" width="8.140625" style="25" customWidth="1"/>
    <col min="14353" max="14353" width="8.28515625" style="25" customWidth="1"/>
    <col min="14354" max="14354" width="1.5703125" style="25" customWidth="1"/>
    <col min="14355" max="14355" width="0" style="25" hidden="1" customWidth="1"/>
    <col min="14356" max="14599" width="9.140625" style="25"/>
    <col min="14600" max="14600" width="15.85546875" style="25" customWidth="1"/>
    <col min="14601" max="14601" width="8" style="25" customWidth="1"/>
    <col min="14602" max="14602" width="7.85546875" style="25" customWidth="1"/>
    <col min="14603" max="14603" width="8" style="25" customWidth="1"/>
    <col min="14604" max="14608" width="8.140625" style="25" customWidth="1"/>
    <col min="14609" max="14609" width="8.28515625" style="25" customWidth="1"/>
    <col min="14610" max="14610" width="1.5703125" style="25" customWidth="1"/>
    <col min="14611" max="14611" width="0" style="25" hidden="1" customWidth="1"/>
    <col min="14612" max="14855" width="9.140625" style="25"/>
    <col min="14856" max="14856" width="15.85546875" style="25" customWidth="1"/>
    <col min="14857" max="14857" width="8" style="25" customWidth="1"/>
    <col min="14858" max="14858" width="7.85546875" style="25" customWidth="1"/>
    <col min="14859" max="14859" width="8" style="25" customWidth="1"/>
    <col min="14860" max="14864" width="8.140625" style="25" customWidth="1"/>
    <col min="14865" max="14865" width="8.28515625" style="25" customWidth="1"/>
    <col min="14866" max="14866" width="1.5703125" style="25" customWidth="1"/>
    <col min="14867" max="14867" width="0" style="25" hidden="1" customWidth="1"/>
    <col min="14868" max="15111" width="9.140625" style="25"/>
    <col min="15112" max="15112" width="15.85546875" style="25" customWidth="1"/>
    <col min="15113" max="15113" width="8" style="25" customWidth="1"/>
    <col min="15114" max="15114" width="7.85546875" style="25" customWidth="1"/>
    <col min="15115" max="15115" width="8" style="25" customWidth="1"/>
    <col min="15116" max="15120" width="8.140625" style="25" customWidth="1"/>
    <col min="15121" max="15121" width="8.28515625" style="25" customWidth="1"/>
    <col min="15122" max="15122" width="1.5703125" style="25" customWidth="1"/>
    <col min="15123" max="15123" width="0" style="25" hidden="1" customWidth="1"/>
    <col min="15124" max="15367" width="9.140625" style="25"/>
    <col min="15368" max="15368" width="15.85546875" style="25" customWidth="1"/>
    <col min="15369" max="15369" width="8" style="25" customWidth="1"/>
    <col min="15370" max="15370" width="7.85546875" style="25" customWidth="1"/>
    <col min="15371" max="15371" width="8" style="25" customWidth="1"/>
    <col min="15372" max="15376" width="8.140625" style="25" customWidth="1"/>
    <col min="15377" max="15377" width="8.28515625" style="25" customWidth="1"/>
    <col min="15378" max="15378" width="1.5703125" style="25" customWidth="1"/>
    <col min="15379" max="15379" width="0" style="25" hidden="1" customWidth="1"/>
    <col min="15380" max="15623" width="9.140625" style="25"/>
    <col min="15624" max="15624" width="15.85546875" style="25" customWidth="1"/>
    <col min="15625" max="15625" width="8" style="25" customWidth="1"/>
    <col min="15626" max="15626" width="7.85546875" style="25" customWidth="1"/>
    <col min="15627" max="15627" width="8" style="25" customWidth="1"/>
    <col min="15628" max="15632" width="8.140625" style="25" customWidth="1"/>
    <col min="15633" max="15633" width="8.28515625" style="25" customWidth="1"/>
    <col min="15634" max="15634" width="1.5703125" style="25" customWidth="1"/>
    <col min="15635" max="15635" width="0" style="25" hidden="1" customWidth="1"/>
    <col min="15636" max="15879" width="9.140625" style="25"/>
    <col min="15880" max="15880" width="15.85546875" style="25" customWidth="1"/>
    <col min="15881" max="15881" width="8" style="25" customWidth="1"/>
    <col min="15882" max="15882" width="7.85546875" style="25" customWidth="1"/>
    <col min="15883" max="15883" width="8" style="25" customWidth="1"/>
    <col min="15884" max="15888" width="8.140625" style="25" customWidth="1"/>
    <col min="15889" max="15889" width="8.28515625" style="25" customWidth="1"/>
    <col min="15890" max="15890" width="1.5703125" style="25" customWidth="1"/>
    <col min="15891" max="15891" width="0" style="25" hidden="1" customWidth="1"/>
    <col min="15892" max="16135" width="9.140625" style="25"/>
    <col min="16136" max="16136" width="15.85546875" style="25" customWidth="1"/>
    <col min="16137" max="16137" width="8" style="25" customWidth="1"/>
    <col min="16138" max="16138" width="7.85546875" style="25" customWidth="1"/>
    <col min="16139" max="16139" width="8" style="25" customWidth="1"/>
    <col min="16140" max="16144" width="8.140625" style="25" customWidth="1"/>
    <col min="16145" max="16145" width="8.28515625" style="25" customWidth="1"/>
    <col min="16146" max="16146" width="1.5703125" style="25" customWidth="1"/>
    <col min="16147" max="16147" width="0" style="25" hidden="1" customWidth="1"/>
    <col min="16148" max="16384" width="9.140625" style="25"/>
  </cols>
  <sheetData>
    <row r="3" spans="2:56" x14ac:dyDescent="0.25">
      <c r="P3" s="59" t="s">
        <v>181</v>
      </c>
    </row>
    <row r="4" spans="2:56" ht="12.75" x14ac:dyDescent="0.2">
      <c r="S4" s="25"/>
      <c r="T4" s="25"/>
      <c r="U4" s="25"/>
      <c r="V4" s="25"/>
      <c r="W4" s="25"/>
      <c r="X4" s="25"/>
      <c r="Y4" s="25"/>
      <c r="Z4" s="25"/>
    </row>
    <row r="5" spans="2:56" ht="9" customHeight="1" x14ac:dyDescent="0.2">
      <c r="S5" s="25"/>
      <c r="T5" s="25"/>
      <c r="U5" s="25"/>
      <c r="V5" s="25"/>
      <c r="W5" s="25"/>
      <c r="X5" s="25"/>
      <c r="Y5" s="25"/>
      <c r="Z5" s="25"/>
    </row>
    <row r="8" spans="2:56" ht="12.75" x14ac:dyDescent="0.2">
      <c r="B8" s="60">
        <v>1.1399999999999999</v>
      </c>
      <c r="C8" s="287" t="s">
        <v>199</v>
      </c>
      <c r="D8" s="287"/>
      <c r="E8" s="287"/>
      <c r="F8" s="287"/>
      <c r="G8" s="287"/>
      <c r="H8" s="287"/>
      <c r="I8" s="287"/>
      <c r="J8" s="287"/>
      <c r="S8" s="25"/>
      <c r="T8" s="25"/>
      <c r="U8" s="25"/>
      <c r="V8" s="25"/>
      <c r="W8" s="25"/>
      <c r="X8" s="25"/>
      <c r="Y8" s="25"/>
      <c r="Z8" s="25"/>
    </row>
    <row r="9" spans="2:56" ht="12.75" x14ac:dyDescent="0.2">
      <c r="B9" s="60"/>
      <c r="C9" s="318"/>
      <c r="D9" s="318"/>
      <c r="E9" s="318"/>
      <c r="F9" s="318"/>
      <c r="G9" s="318"/>
      <c r="H9" s="318"/>
      <c r="I9" s="318"/>
      <c r="J9" s="318"/>
      <c r="S9" s="25"/>
      <c r="T9" s="25"/>
      <c r="U9" s="25"/>
      <c r="V9" s="25"/>
      <c r="W9" s="25"/>
      <c r="X9" s="25"/>
      <c r="Y9" s="25"/>
      <c r="Z9" s="25"/>
    </row>
    <row r="10" spans="2:56" ht="12.75" x14ac:dyDescent="0.2">
      <c r="B10" s="288"/>
      <c r="C10" s="31">
        <v>2008</v>
      </c>
      <c r="D10" s="31"/>
      <c r="E10" s="31">
        <v>2009</v>
      </c>
      <c r="F10" s="31"/>
      <c r="G10" s="31">
        <v>2010</v>
      </c>
      <c r="H10" s="31"/>
      <c r="I10" s="31">
        <v>2011</v>
      </c>
      <c r="J10" s="31"/>
      <c r="K10" s="31">
        <v>2012</v>
      </c>
      <c r="L10" s="31"/>
      <c r="N10" s="31">
        <v>2013</v>
      </c>
      <c r="O10" s="31"/>
      <c r="P10" s="31">
        <v>2014</v>
      </c>
      <c r="Q10" s="31"/>
      <c r="R10" s="65"/>
      <c r="S10" s="25"/>
      <c r="T10" s="25"/>
      <c r="U10" s="25"/>
      <c r="V10" s="25"/>
      <c r="W10" s="25"/>
      <c r="X10" s="25"/>
      <c r="Y10" s="25"/>
      <c r="Z10" s="25"/>
      <c r="AW10" s="308"/>
    </row>
    <row r="11" spans="2:56" x14ac:dyDescent="0.25">
      <c r="B11" s="289"/>
      <c r="C11" s="180" t="s">
        <v>69</v>
      </c>
      <c r="D11" s="180" t="s">
        <v>70</v>
      </c>
      <c r="E11" s="180" t="s">
        <v>69</v>
      </c>
      <c r="F11" s="180" t="s">
        <v>70</v>
      </c>
      <c r="G11" s="180" t="s">
        <v>69</v>
      </c>
      <c r="H11" s="180" t="s">
        <v>70</v>
      </c>
      <c r="I11" s="180" t="s">
        <v>69</v>
      </c>
      <c r="J11" s="180" t="s">
        <v>70</v>
      </c>
      <c r="K11" s="180" t="s">
        <v>69</v>
      </c>
      <c r="L11" s="180" t="s">
        <v>70</v>
      </c>
      <c r="N11" s="54" t="s">
        <v>69</v>
      </c>
      <c r="O11" s="54" t="s">
        <v>70</v>
      </c>
      <c r="P11" s="54" t="s">
        <v>69</v>
      </c>
      <c r="Q11" s="54" t="s">
        <v>70</v>
      </c>
      <c r="R11" s="36"/>
      <c r="S11" s="25"/>
      <c r="T11" s="25"/>
      <c r="U11" s="25"/>
      <c r="V11" s="25"/>
      <c r="W11" s="25"/>
      <c r="X11" s="25"/>
      <c r="Y11" s="25"/>
      <c r="Z11" s="25"/>
      <c r="AA11" s="24"/>
      <c r="AW11" s="309"/>
      <c r="AX11" s="310"/>
      <c r="AY11" s="310"/>
      <c r="AZ11" s="310"/>
      <c r="BA11" s="310"/>
      <c r="BB11" s="310"/>
      <c r="BC11" s="310"/>
      <c r="BD11" s="310"/>
    </row>
    <row r="12" spans="2:56" x14ac:dyDescent="0.25">
      <c r="B12" s="290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S12" s="25"/>
      <c r="T12" s="25"/>
      <c r="U12" s="25"/>
      <c r="V12" s="25"/>
      <c r="W12" s="25"/>
      <c r="X12" s="25"/>
      <c r="Y12" s="25"/>
      <c r="Z12" s="25"/>
      <c r="AA12" s="24"/>
      <c r="AX12" s="310"/>
      <c r="AY12" s="310"/>
      <c r="AZ12" s="310"/>
      <c r="BA12" s="310"/>
      <c r="BB12" s="310"/>
      <c r="BC12" s="310" t="s">
        <v>189</v>
      </c>
      <c r="BD12" s="310"/>
    </row>
    <row r="13" spans="2:56" x14ac:dyDescent="0.25">
      <c r="B13" s="152" t="s">
        <v>114</v>
      </c>
      <c r="C13" s="292">
        <v>22632.284099999819</v>
      </c>
      <c r="D13" s="293">
        <v>100</v>
      </c>
      <c r="E13" s="292">
        <v>23017.679999999898</v>
      </c>
      <c r="F13" s="293">
        <v>100</v>
      </c>
      <c r="G13" s="292">
        <v>22759.999997895109</v>
      </c>
      <c r="H13" s="293">
        <v>100</v>
      </c>
      <c r="I13" s="292">
        <v>22142.928297473998</v>
      </c>
      <c r="J13" s="293">
        <v>100</v>
      </c>
      <c r="K13" s="292">
        <f>K17+K18+K19+K20+K21+K25+K26</f>
        <v>24165.000000000149</v>
      </c>
      <c r="L13" s="293">
        <v>100</v>
      </c>
      <c r="N13" s="292">
        <f>N17+N18+N19+N20+N21+N25+N26</f>
        <v>23387.214656290573</v>
      </c>
      <c r="O13" s="293">
        <v>100</v>
      </c>
      <c r="P13" s="292">
        <f>SUM(P15+P23)</f>
        <v>21188.82384361621</v>
      </c>
      <c r="Q13" s="293">
        <v>100</v>
      </c>
      <c r="R13" s="293"/>
      <c r="S13" s="25"/>
      <c r="T13" s="25"/>
      <c r="U13" s="25"/>
      <c r="V13" s="25"/>
      <c r="W13" s="25"/>
      <c r="X13" s="25"/>
      <c r="Y13" s="25"/>
      <c r="Z13" s="25"/>
      <c r="AA13" s="24"/>
      <c r="AW13" s="311"/>
      <c r="AX13" s="310"/>
      <c r="AY13" s="310"/>
      <c r="AZ13" s="310"/>
      <c r="BA13" s="310" t="s">
        <v>0</v>
      </c>
      <c r="BB13" s="310" t="s">
        <v>190</v>
      </c>
      <c r="BC13" s="310">
        <v>30122.654850723746</v>
      </c>
      <c r="BD13" s="310"/>
    </row>
    <row r="14" spans="2:56" x14ac:dyDescent="0.25">
      <c r="B14" s="290"/>
      <c r="C14" s="294"/>
      <c r="D14" s="295"/>
      <c r="E14" s="294"/>
      <c r="F14" s="296"/>
      <c r="G14" s="294"/>
      <c r="H14" s="295"/>
      <c r="I14" s="294"/>
      <c r="J14" s="295"/>
      <c r="K14" s="294"/>
      <c r="L14" s="295"/>
      <c r="O14" s="295"/>
      <c r="Q14" s="295"/>
      <c r="R14" s="295"/>
      <c r="S14" s="25"/>
      <c r="T14" s="25"/>
      <c r="U14" s="25"/>
      <c r="V14" s="25"/>
      <c r="W14" s="25"/>
      <c r="X14" s="25"/>
      <c r="Y14" s="25"/>
      <c r="Z14" s="25"/>
      <c r="AA14" s="24"/>
      <c r="AW14" s="312"/>
      <c r="AX14" s="310"/>
      <c r="AY14" s="310"/>
      <c r="AZ14" s="310"/>
      <c r="BA14" s="310"/>
      <c r="BB14" s="310" t="s">
        <v>191</v>
      </c>
      <c r="BC14" s="310">
        <v>11281.766575653817</v>
      </c>
      <c r="BD14" s="310"/>
    </row>
    <row r="15" spans="2:56" x14ac:dyDescent="0.25">
      <c r="B15" s="152" t="s">
        <v>115</v>
      </c>
      <c r="C15" s="292">
        <v>21412</v>
      </c>
      <c r="D15" s="293">
        <v>94.608214996736322</v>
      </c>
      <c r="E15" s="292">
        <v>21779.679999999898</v>
      </c>
      <c r="F15" s="293">
        <v>94.621525714146671</v>
      </c>
      <c r="G15" s="292">
        <v>21742</v>
      </c>
      <c r="H15" s="293">
        <v>95.527240782121027</v>
      </c>
      <c r="I15" s="292">
        <v>21203</v>
      </c>
      <c r="J15" s="293">
        <v>95.755176167999323</v>
      </c>
      <c r="K15" s="292">
        <f>K17+K18+K19+K20+K21</f>
        <v>23164.000000000149</v>
      </c>
      <c r="L15" s="293">
        <f>(K15/K13)*100</f>
        <v>95.857645354852082</v>
      </c>
      <c r="N15" s="292">
        <f>N17+N18+N19+N20+N21</f>
        <v>22493.654654727674</v>
      </c>
      <c r="O15" s="293">
        <f>(N15/N13)*100</f>
        <v>96.179279941219704</v>
      </c>
      <c r="P15" s="292">
        <f>SUM(P17:P21)</f>
        <v>20333.034369931996</v>
      </c>
      <c r="Q15" s="293">
        <f>(P15/P13)*100</f>
        <v>95.961127998418633</v>
      </c>
      <c r="R15" s="293"/>
      <c r="S15" s="25"/>
      <c r="T15" s="25"/>
      <c r="U15" s="25"/>
      <c r="V15" s="25"/>
      <c r="W15" s="25"/>
      <c r="X15" s="25"/>
      <c r="Y15" s="25"/>
      <c r="Z15" s="25"/>
      <c r="AA15" s="24"/>
      <c r="AW15" s="311"/>
      <c r="AX15" s="310"/>
      <c r="AY15" s="310"/>
      <c r="AZ15" s="310"/>
      <c r="BA15" s="310"/>
      <c r="BB15" s="310" t="s">
        <v>192</v>
      </c>
      <c r="BC15" s="310">
        <v>11919.11527439223</v>
      </c>
      <c r="BD15" s="310"/>
    </row>
    <row r="16" spans="2:56" x14ac:dyDescent="0.25">
      <c r="B16" s="290"/>
      <c r="C16" s="294"/>
      <c r="D16" s="293"/>
      <c r="E16" s="294"/>
      <c r="F16" s="296"/>
      <c r="G16" s="294"/>
      <c r="H16" s="293"/>
      <c r="I16" s="294"/>
      <c r="J16" s="293"/>
      <c r="K16" s="294"/>
      <c r="L16" s="293"/>
      <c r="O16" s="293"/>
      <c r="Q16" s="293"/>
      <c r="R16" s="293"/>
      <c r="S16" s="25"/>
      <c r="T16" s="25"/>
      <c r="U16" s="25"/>
      <c r="V16" s="25"/>
      <c r="W16" s="25"/>
      <c r="X16" s="25"/>
      <c r="Y16" s="25"/>
      <c r="Z16" s="25"/>
      <c r="AA16" s="24"/>
      <c r="AW16" s="311"/>
      <c r="AX16" s="310"/>
      <c r="AY16" s="310"/>
      <c r="AZ16" s="310"/>
      <c r="BA16" s="310"/>
      <c r="BB16" s="310" t="s">
        <v>193</v>
      </c>
      <c r="BC16" s="310">
        <v>1844.8953294554519</v>
      </c>
      <c r="BD16" s="310"/>
    </row>
    <row r="17" spans="2:56" x14ac:dyDescent="0.25">
      <c r="B17" s="290" t="s">
        <v>6</v>
      </c>
      <c r="C17" s="294">
        <v>12296.27559999983</v>
      </c>
      <c r="D17" s="296">
        <v>54.330687727625019</v>
      </c>
      <c r="E17" s="294">
        <v>12287.159999999869</v>
      </c>
      <c r="F17" s="296">
        <v>53.381400731958749</v>
      </c>
      <c r="G17" s="294">
        <v>12338.129511386061</v>
      </c>
      <c r="H17" s="296">
        <v>54.209707875778193</v>
      </c>
      <c r="I17" s="294">
        <v>12279.172413792923</v>
      </c>
      <c r="J17" s="296">
        <v>55.454148831768094</v>
      </c>
      <c r="K17" s="294">
        <v>13109.000000000131</v>
      </c>
      <c r="L17" s="296">
        <f>(K17/$K$13)*100</f>
        <v>54.247879164080494</v>
      </c>
      <c r="N17" s="267">
        <v>12698.862329903697</v>
      </c>
      <c r="O17" s="296">
        <f>(N17/$N$13)*100</f>
        <v>54.298310066128472</v>
      </c>
      <c r="P17" s="267">
        <v>11228.555094363077</v>
      </c>
      <c r="Q17" s="296">
        <f>(P17/$P$13)*100</f>
        <v>52.99281912594703</v>
      </c>
      <c r="R17" s="296"/>
      <c r="S17" s="25"/>
      <c r="T17" s="25"/>
      <c r="U17" s="25"/>
      <c r="V17" s="25"/>
      <c r="W17" s="25"/>
      <c r="X17" s="25"/>
      <c r="Y17" s="25"/>
      <c r="Z17" s="25"/>
      <c r="AA17" s="24"/>
      <c r="AW17" s="312"/>
      <c r="AX17" s="310"/>
      <c r="AY17" s="310"/>
      <c r="AZ17" s="310"/>
      <c r="BA17" s="310"/>
      <c r="BB17" s="310" t="s">
        <v>194</v>
      </c>
      <c r="BC17" s="310">
        <v>1231.0677158132967</v>
      </c>
      <c r="BD17" s="310"/>
    </row>
    <row r="18" spans="2:56" x14ac:dyDescent="0.25">
      <c r="B18" s="290" t="s">
        <v>7</v>
      </c>
      <c r="C18" s="294">
        <v>4508.0261999999884</v>
      </c>
      <c r="D18" s="296">
        <v>19.918564914091125</v>
      </c>
      <c r="E18" s="294">
        <v>5345.2000000000207</v>
      </c>
      <c r="F18" s="296">
        <v>23.22214923484923</v>
      </c>
      <c r="G18" s="294">
        <v>4562.286865048819</v>
      </c>
      <c r="H18" s="296">
        <v>20.045197124212429</v>
      </c>
      <c r="I18" s="294">
        <v>4430.7172619047833</v>
      </c>
      <c r="J18" s="296">
        <v>20.009626560594636</v>
      </c>
      <c r="K18" s="294">
        <v>4806.0000000000282</v>
      </c>
      <c r="L18" s="296">
        <f t="shared" ref="L18:L21" si="0">(K18/$K$13)*100</f>
        <v>19.888268156424573</v>
      </c>
      <c r="N18" s="267">
        <v>4605.2707772856484</v>
      </c>
      <c r="O18" s="296">
        <f t="shared" ref="O18:O21" si="1">(N18/$N$13)*100</f>
        <v>19.69140337986741</v>
      </c>
      <c r="P18" s="267">
        <v>4216.2623546257837</v>
      </c>
      <c r="Q18" s="296">
        <f t="shared" ref="Q18:Q21" si="2">(P18/$P$13)*100</f>
        <v>19.898520020477982</v>
      </c>
      <c r="R18" s="296"/>
      <c r="S18" s="25"/>
      <c r="T18" s="25"/>
      <c r="U18" s="25"/>
      <c r="V18" s="25"/>
      <c r="W18" s="25"/>
      <c r="X18" s="25"/>
      <c r="Y18" s="25"/>
      <c r="Z18" s="25"/>
      <c r="AA18" s="24"/>
      <c r="AW18" s="312"/>
      <c r="AX18" s="310"/>
      <c r="AY18" s="310"/>
      <c r="AZ18" s="310"/>
      <c r="BA18" s="310"/>
      <c r="BB18" s="310" t="s">
        <v>195</v>
      </c>
      <c r="BC18" s="310">
        <v>1731.7792600239238</v>
      </c>
      <c r="BD18" s="310"/>
    </row>
    <row r="19" spans="2:56" x14ac:dyDescent="0.25">
      <c r="B19" s="290" t="s">
        <v>8</v>
      </c>
      <c r="C19" s="294">
        <v>3349.9871999999941</v>
      </c>
      <c r="D19" s="296">
        <v>14.801807829904453</v>
      </c>
      <c r="E19" s="294">
        <v>2820.0300000000079</v>
      </c>
      <c r="F19" s="296">
        <v>12.251582261983051</v>
      </c>
      <c r="G19" s="294">
        <v>3805.8078554632111</v>
      </c>
      <c r="H19" s="296">
        <v>16.721475640664234</v>
      </c>
      <c r="I19" s="294">
        <v>3512.6523605150355</v>
      </c>
      <c r="J19" s="296">
        <v>15.863540329107009</v>
      </c>
      <c r="K19" s="294">
        <v>4146.99999999999</v>
      </c>
      <c r="L19" s="296">
        <f t="shared" si="0"/>
        <v>17.161183529898466</v>
      </c>
      <c r="N19" s="267">
        <v>4106.9392379525107</v>
      </c>
      <c r="O19" s="296">
        <f t="shared" si="1"/>
        <v>17.560617193240013</v>
      </c>
      <c r="P19" s="267">
        <v>3847.0169209431351</v>
      </c>
      <c r="Q19" s="296">
        <f t="shared" si="2"/>
        <v>18.155877595358689</v>
      </c>
      <c r="R19" s="296"/>
      <c r="S19" s="25"/>
      <c r="T19" s="25"/>
      <c r="U19" s="25"/>
      <c r="V19" s="25"/>
      <c r="W19" s="25"/>
      <c r="X19" s="25"/>
      <c r="Y19" s="25"/>
      <c r="Z19" s="25"/>
      <c r="AA19" s="24"/>
      <c r="AW19" s="312"/>
      <c r="AX19" s="310"/>
      <c r="AY19" s="310"/>
      <c r="AZ19" s="310"/>
      <c r="BA19" s="310"/>
      <c r="BB19" s="310" t="s">
        <v>196</v>
      </c>
      <c r="BC19" s="310">
        <v>106.72099393697489</v>
      </c>
      <c r="BD19" s="310"/>
    </row>
    <row r="20" spans="2:56" x14ac:dyDescent="0.25">
      <c r="B20" s="290" t="s">
        <v>10</v>
      </c>
      <c r="C20" s="294">
        <v>687.99920000000066</v>
      </c>
      <c r="D20" s="296">
        <v>3.0399017481404194</v>
      </c>
      <c r="E20" s="294">
        <v>762.81000000000051</v>
      </c>
      <c r="F20" s="296">
        <v>3.3140177463584686</v>
      </c>
      <c r="G20" s="294">
        <v>534.94382019500267</v>
      </c>
      <c r="H20" s="296">
        <v>2.3503682787542854</v>
      </c>
      <c r="I20" s="294">
        <v>482.43243243243143</v>
      </c>
      <c r="J20" s="296">
        <v>2.1787201130370182</v>
      </c>
      <c r="K20" s="294">
        <v>594</v>
      </c>
      <c r="L20" s="296">
        <f t="shared" si="0"/>
        <v>2.4581005586592029</v>
      </c>
      <c r="N20" s="267">
        <v>515.51538551705687</v>
      </c>
      <c r="O20" s="296">
        <f t="shared" si="1"/>
        <v>2.2042615723732459</v>
      </c>
      <c r="P20" s="267">
        <v>556.20000000000095</v>
      </c>
      <c r="Q20" s="296">
        <f t="shared" si="2"/>
        <v>2.6249687292934545</v>
      </c>
      <c r="R20" s="296"/>
      <c r="S20" s="25"/>
      <c r="T20" s="25"/>
      <c r="U20" s="25"/>
      <c r="V20" s="25"/>
      <c r="W20" s="25"/>
      <c r="X20" s="25"/>
      <c r="Y20" s="25"/>
      <c r="Z20" s="25"/>
      <c r="AA20" s="24"/>
      <c r="AW20" s="312"/>
      <c r="AX20" s="310"/>
      <c r="AY20" s="310"/>
      <c r="AZ20" s="310"/>
      <c r="BA20" s="310"/>
      <c r="BB20" s="310"/>
      <c r="BC20" s="310"/>
      <c r="BD20" s="310"/>
    </row>
    <row r="21" spans="2:56" x14ac:dyDescent="0.25">
      <c r="B21" s="290" t="s">
        <v>9</v>
      </c>
      <c r="C21" s="294">
        <v>570</v>
      </c>
      <c r="D21" s="296">
        <v>2.5185261791584019</v>
      </c>
      <c r="E21" s="294">
        <v>564.48</v>
      </c>
      <c r="F21" s="296">
        <v>2.4523757389971648</v>
      </c>
      <c r="G21" s="294">
        <v>500.945378275</v>
      </c>
      <c r="H21" s="296">
        <v>2.2009902386701601</v>
      </c>
      <c r="I21" s="294">
        <v>498.16216216216264</v>
      </c>
      <c r="J21" s="296">
        <v>2.2497573738654593</v>
      </c>
      <c r="K21" s="294">
        <v>507.99999999999881</v>
      </c>
      <c r="L21" s="296">
        <f t="shared" si="0"/>
        <v>2.1022139457893467</v>
      </c>
      <c r="N21" s="267">
        <v>567.06692406876289</v>
      </c>
      <c r="O21" s="296">
        <f t="shared" si="1"/>
        <v>2.4246877296105724</v>
      </c>
      <c r="P21" s="267">
        <v>485.00000000000028</v>
      </c>
      <c r="Q21" s="296">
        <f t="shared" si="2"/>
        <v>2.288942527341467</v>
      </c>
      <c r="R21" s="296"/>
      <c r="S21" s="25"/>
      <c r="T21" s="25"/>
      <c r="U21" s="25"/>
      <c r="V21" s="25"/>
      <c r="W21" s="25"/>
      <c r="X21" s="25"/>
      <c r="Y21" s="25"/>
      <c r="Z21" s="25"/>
      <c r="AA21" s="24"/>
      <c r="AW21" s="312"/>
      <c r="AX21" s="310"/>
      <c r="AY21" s="310"/>
      <c r="AZ21" s="310"/>
      <c r="BA21" s="310"/>
      <c r="BB21" s="310"/>
      <c r="BC21" s="310"/>
      <c r="BD21" s="310"/>
    </row>
    <row r="22" spans="2:56" ht="12.75" x14ac:dyDescent="0.2">
      <c r="B22" s="290"/>
      <c r="C22" s="294"/>
      <c r="D22" s="293"/>
      <c r="E22" s="297"/>
      <c r="F22" s="296"/>
      <c r="G22" s="294"/>
      <c r="H22" s="293"/>
      <c r="I22" s="294"/>
      <c r="J22" s="293"/>
      <c r="K22" s="294"/>
      <c r="L22" s="293"/>
      <c r="O22" s="293"/>
      <c r="Q22" s="293"/>
      <c r="R22" s="293"/>
      <c r="S22" s="25"/>
      <c r="T22" s="25"/>
      <c r="U22" s="25"/>
      <c r="V22" s="25"/>
      <c r="W22" s="25"/>
      <c r="X22" s="25"/>
      <c r="Y22" s="25"/>
      <c r="Z22" s="25"/>
      <c r="AW22" s="311"/>
    </row>
    <row r="23" spans="2:56" x14ac:dyDescent="0.25">
      <c r="B23" s="152" t="s">
        <v>116</v>
      </c>
      <c r="C23" s="292">
        <v>1219.9959000000008</v>
      </c>
      <c r="D23" s="293">
        <v>5.3905116010805578</v>
      </c>
      <c r="E23" s="292">
        <v>1238</v>
      </c>
      <c r="F23" s="293">
        <v>5.3784742858533328</v>
      </c>
      <c r="G23" s="292">
        <v>1017.8865675270123</v>
      </c>
      <c r="H23" s="293">
        <v>4.4722608419206873</v>
      </c>
      <c r="I23" s="292">
        <v>939.79166666666595</v>
      </c>
      <c r="J23" s="293">
        <v>4.2442067916278026</v>
      </c>
      <c r="K23" s="292">
        <f>K25+K26</f>
        <v>1001.0000000000007</v>
      </c>
      <c r="L23" s="293">
        <f>(K23/$K$13)*100</f>
        <v>4.1423546451479183</v>
      </c>
      <c r="N23" s="267">
        <v>893.56000156290054</v>
      </c>
      <c r="O23" s="293">
        <f>(N23/$N$13)*100</f>
        <v>3.8207200587803016</v>
      </c>
      <c r="P23" s="293">
        <f>SUM(P25:P26)</f>
        <v>855.78947368421234</v>
      </c>
      <c r="Q23" s="293">
        <f>(P23/$P$13)*100</f>
        <v>4.0388720015813684</v>
      </c>
      <c r="R23" s="293"/>
      <c r="S23" s="25"/>
      <c r="T23" s="25"/>
      <c r="U23" s="25"/>
      <c r="V23" s="25"/>
      <c r="W23" s="25"/>
      <c r="X23" s="25"/>
      <c r="Y23" s="25"/>
      <c r="Z23" s="25"/>
      <c r="AW23" s="311"/>
      <c r="BB23" s="310"/>
      <c r="BC23" s="310"/>
      <c r="BD23" s="310" t="s">
        <v>189</v>
      </c>
    </row>
    <row r="24" spans="2:56" x14ac:dyDescent="0.25">
      <c r="B24" s="290"/>
      <c r="C24" s="297"/>
      <c r="D24" s="293"/>
      <c r="E24" s="297"/>
      <c r="F24" s="296"/>
      <c r="G24" s="297"/>
      <c r="H24" s="293"/>
      <c r="I24" s="297"/>
      <c r="J24" s="293"/>
      <c r="K24" s="297"/>
      <c r="L24" s="293"/>
      <c r="O24" s="293"/>
      <c r="Q24" s="293"/>
      <c r="R24" s="293"/>
      <c r="S24" s="25"/>
      <c r="T24" s="25"/>
      <c r="U24" s="25"/>
      <c r="V24" s="25"/>
      <c r="W24" s="25"/>
      <c r="X24" s="25"/>
      <c r="Y24" s="25"/>
      <c r="Z24" s="25"/>
      <c r="AW24" s="311"/>
      <c r="BB24" s="310" t="s">
        <v>0</v>
      </c>
      <c r="BC24" s="310" t="s">
        <v>190</v>
      </c>
      <c r="BD24" s="310">
        <v>11228.555094363077</v>
      </c>
    </row>
    <row r="25" spans="2:56" x14ac:dyDescent="0.25">
      <c r="B25" s="290" t="s">
        <v>50</v>
      </c>
      <c r="C25" s="294">
        <v>1043</v>
      </c>
      <c r="D25" s="296">
        <v>4.608461061161778</v>
      </c>
      <c r="E25" s="294">
        <v>1087.5</v>
      </c>
      <c r="F25" s="296">
        <v>4.7246290677427298</v>
      </c>
      <c r="G25" s="297">
        <v>896</v>
      </c>
      <c r="H25" s="296">
        <v>3.9367311075697007</v>
      </c>
      <c r="I25" s="297">
        <v>827</v>
      </c>
      <c r="J25" s="296">
        <v>3.7348267080571351</v>
      </c>
      <c r="K25" s="294">
        <v>871.83870967741984</v>
      </c>
      <c r="L25" s="298">
        <f t="shared" ref="L25:L26" si="3">(K25/$K$13)*100</f>
        <v>3.6078572715804444</v>
      </c>
      <c r="N25" s="294">
        <v>822.07520143786849</v>
      </c>
      <c r="O25" s="298">
        <f>(N25/$N$13)*100</f>
        <v>3.5150624540778774</v>
      </c>
      <c r="P25" s="294">
        <v>813.00000000000171</v>
      </c>
      <c r="Q25" s="298">
        <f>(P25/$P$13)*100</f>
        <v>3.8369284015023002</v>
      </c>
      <c r="R25" s="298"/>
      <c r="S25" s="25"/>
      <c r="T25" s="25"/>
      <c r="U25" s="25"/>
      <c r="V25" s="25"/>
      <c r="W25" s="25"/>
      <c r="X25" s="25"/>
      <c r="Y25" s="25"/>
      <c r="Z25" s="25"/>
      <c r="AW25" s="313"/>
      <c r="BB25" s="310"/>
      <c r="BC25" s="310" t="s">
        <v>191</v>
      </c>
      <c r="BD25" s="310">
        <v>4216.2623546257837</v>
      </c>
    </row>
    <row r="26" spans="2:56" x14ac:dyDescent="0.25">
      <c r="B26" s="299" t="s">
        <v>51</v>
      </c>
      <c r="C26" s="300">
        <v>177</v>
      </c>
      <c r="D26" s="301">
        <v>0.78206865563339867</v>
      </c>
      <c r="E26" s="300">
        <v>150</v>
      </c>
      <c r="F26" s="301">
        <v>0.65167297486106623</v>
      </c>
      <c r="G26" s="302">
        <v>122</v>
      </c>
      <c r="H26" s="301">
        <v>0.53602811955748153</v>
      </c>
      <c r="I26" s="302">
        <v>113</v>
      </c>
      <c r="J26" s="301">
        <v>0.51032094076234136</v>
      </c>
      <c r="K26" s="300">
        <v>129.16129032258081</v>
      </c>
      <c r="L26" s="301">
        <f t="shared" si="3"/>
        <v>0.53449737356747362</v>
      </c>
      <c r="N26" s="300">
        <v>71.484800125031995</v>
      </c>
      <c r="O26" s="301">
        <f>(N26/$N$13)*100</f>
        <v>0.30565760470242398</v>
      </c>
      <c r="P26" s="300">
        <v>42.789473684210598</v>
      </c>
      <c r="Q26" s="301">
        <f>(P26/$P$13)*100</f>
        <v>0.20194360007906834</v>
      </c>
      <c r="R26" s="298"/>
      <c r="S26" s="25"/>
      <c r="T26" s="25"/>
      <c r="U26" s="25"/>
      <c r="V26" s="25"/>
      <c r="W26" s="25"/>
      <c r="X26" s="25"/>
      <c r="Y26" s="25"/>
      <c r="Z26" s="25"/>
      <c r="AW26" s="313"/>
      <c r="BB26" s="310"/>
      <c r="BC26" s="310" t="s">
        <v>192</v>
      </c>
      <c r="BD26" s="310">
        <v>3847.0169209431351</v>
      </c>
    </row>
    <row r="27" spans="2:56" x14ac:dyDescent="0.25">
      <c r="S27" s="25"/>
      <c r="T27" s="25"/>
      <c r="U27" s="25"/>
      <c r="V27" s="25"/>
      <c r="W27" s="25"/>
      <c r="X27" s="25"/>
      <c r="Y27" s="25"/>
      <c r="Z27" s="25"/>
      <c r="BB27" s="310"/>
      <c r="BC27" s="310" t="s">
        <v>193</v>
      </c>
      <c r="BD27" s="310">
        <v>556.20000000000095</v>
      </c>
    </row>
    <row r="28" spans="2:56" x14ac:dyDescent="0.25">
      <c r="S28" s="25"/>
      <c r="T28" s="25"/>
      <c r="U28" s="25"/>
      <c r="V28" s="25"/>
      <c r="W28" s="25"/>
      <c r="X28" s="25"/>
      <c r="Y28" s="25"/>
      <c r="Z28" s="25"/>
      <c r="BB28" s="310"/>
      <c r="BC28" s="310" t="s">
        <v>194</v>
      </c>
      <c r="BD28" s="310">
        <v>485.00000000000028</v>
      </c>
    </row>
    <row r="29" spans="2:56" x14ac:dyDescent="0.25">
      <c r="S29" s="25"/>
      <c r="T29" s="25"/>
      <c r="U29" s="25"/>
      <c r="V29" s="25"/>
      <c r="W29" s="25"/>
      <c r="X29" s="25"/>
      <c r="Y29" s="25"/>
      <c r="Z29" s="25"/>
      <c r="BB29" s="310"/>
      <c r="BC29" s="310" t="s">
        <v>195</v>
      </c>
      <c r="BD29" s="310">
        <v>813.00000000000171</v>
      </c>
    </row>
    <row r="30" spans="2:56" x14ac:dyDescent="0.25">
      <c r="S30" s="25"/>
      <c r="T30" s="25"/>
      <c r="U30" s="25"/>
      <c r="V30" s="25"/>
      <c r="W30" s="25"/>
      <c r="X30" s="25"/>
      <c r="Y30" s="25"/>
      <c r="Z30" s="25"/>
      <c r="AW30" s="314">
        <v>2014</v>
      </c>
      <c r="AX30" s="94">
        <v>2013</v>
      </c>
      <c r="AY30" s="94">
        <v>2012</v>
      </c>
      <c r="AZ30" s="315">
        <v>2011</v>
      </c>
      <c r="BB30" s="310"/>
      <c r="BC30" s="310" t="s">
        <v>196</v>
      </c>
      <c r="BD30" s="310">
        <v>42.789473684210598</v>
      </c>
    </row>
    <row r="31" spans="2:56" ht="12.75" x14ac:dyDescent="0.2">
      <c r="S31" s="25"/>
      <c r="T31" s="25"/>
      <c r="U31" s="25"/>
      <c r="V31" s="25"/>
      <c r="W31" s="25"/>
      <c r="X31" s="25"/>
      <c r="Y31" s="25"/>
      <c r="Z31" s="25"/>
      <c r="AZ31" s="94" t="str">
        <f>B17</f>
        <v>George Town</v>
      </c>
      <c r="BA31" s="94">
        <v>11228.555094363077</v>
      </c>
      <c r="BB31" s="94">
        <v>12699</v>
      </c>
      <c r="BC31" s="316">
        <v>13109.000000000131</v>
      </c>
      <c r="BD31" s="317">
        <f>I17</f>
        <v>12279.172413792923</v>
      </c>
    </row>
    <row r="32" spans="2:56" ht="12.75" x14ac:dyDescent="0.2">
      <c r="S32" s="25"/>
      <c r="T32" s="25"/>
      <c r="U32" s="25"/>
      <c r="V32" s="25"/>
      <c r="W32" s="25"/>
      <c r="X32" s="25"/>
      <c r="Y32" s="25"/>
      <c r="Z32" s="25"/>
      <c r="AZ32" s="94" t="str">
        <f>B18</f>
        <v>West Bay</v>
      </c>
      <c r="BA32" s="94">
        <v>4216.2623546257837</v>
      </c>
      <c r="BB32" s="94">
        <v>4605</v>
      </c>
      <c r="BC32" s="316">
        <v>4806.0000000000282</v>
      </c>
      <c r="BD32" s="317">
        <f>I18</f>
        <v>4430.7172619047833</v>
      </c>
    </row>
    <row r="33" spans="17:56" ht="12.75" x14ac:dyDescent="0.2">
      <c r="S33" s="25"/>
      <c r="T33" s="25"/>
      <c r="U33" s="25"/>
      <c r="V33" s="25"/>
      <c r="W33" s="25"/>
      <c r="X33" s="25"/>
      <c r="Y33" s="25"/>
      <c r="Z33" s="25"/>
      <c r="AZ33" s="94" t="str">
        <f>B19</f>
        <v>Bodden Town</v>
      </c>
      <c r="BA33" s="94">
        <v>3847.0169209431351</v>
      </c>
      <c r="BB33" s="94">
        <v>4107</v>
      </c>
      <c r="BC33" s="316">
        <v>4146.99999999999</v>
      </c>
      <c r="BD33" s="317">
        <f>I19</f>
        <v>3512.6523605150355</v>
      </c>
    </row>
    <row r="34" spans="17:56" ht="12.75" x14ac:dyDescent="0.2">
      <c r="S34" s="25"/>
      <c r="T34" s="25"/>
      <c r="U34" s="25"/>
      <c r="V34" s="25"/>
      <c r="W34" s="25"/>
      <c r="X34" s="25"/>
      <c r="Y34" s="25"/>
      <c r="Z34" s="25"/>
      <c r="AZ34" s="94" t="str">
        <f>B20</f>
        <v>North Side</v>
      </c>
      <c r="BA34" s="94">
        <v>556.20000000000095</v>
      </c>
      <c r="BB34" s="94">
        <v>516</v>
      </c>
      <c r="BC34" s="316">
        <v>594</v>
      </c>
      <c r="BD34" s="317">
        <f>I20</f>
        <v>482.43243243243143</v>
      </c>
    </row>
    <row r="35" spans="17:56" ht="12.75" x14ac:dyDescent="0.2">
      <c r="S35" s="25"/>
      <c r="T35" s="25"/>
      <c r="U35" s="25"/>
      <c r="V35" s="25"/>
      <c r="W35" s="25"/>
      <c r="X35" s="25"/>
      <c r="Y35" s="25"/>
      <c r="Z35" s="25"/>
      <c r="AZ35" s="94" t="str">
        <f>B21</f>
        <v>East End</v>
      </c>
      <c r="BA35" s="94">
        <v>485.00000000000028</v>
      </c>
      <c r="BB35" s="94">
        <v>567</v>
      </c>
      <c r="BC35" s="316">
        <v>507.99999999999881</v>
      </c>
      <c r="BD35" s="317">
        <f>I21</f>
        <v>498.16216216216264</v>
      </c>
    </row>
    <row r="36" spans="17:56" ht="12.75" x14ac:dyDescent="0.2">
      <c r="S36" s="25"/>
      <c r="T36" s="25"/>
      <c r="U36" s="25"/>
      <c r="V36" s="25"/>
      <c r="W36" s="25"/>
      <c r="X36" s="25"/>
      <c r="Y36" s="25"/>
      <c r="Z36" s="25"/>
      <c r="AZ36" s="94" t="str">
        <f>B23</f>
        <v xml:space="preserve">Sister Islands </v>
      </c>
      <c r="BA36" s="94">
        <f>BD29+BD30</f>
        <v>855.78947368421234</v>
      </c>
      <c r="BB36" s="94">
        <v>894</v>
      </c>
      <c r="BC36" s="94">
        <v>1001</v>
      </c>
      <c r="BD36" s="317">
        <f>I23</f>
        <v>939.79166666666595</v>
      </c>
    </row>
    <row r="37" spans="17:56" ht="12.75" x14ac:dyDescent="0.2">
      <c r="S37" s="25"/>
      <c r="T37" s="25"/>
      <c r="U37" s="25"/>
      <c r="V37" s="25"/>
      <c r="W37" s="25"/>
      <c r="X37" s="25"/>
      <c r="Y37" s="25"/>
      <c r="Z37" s="25"/>
    </row>
    <row r="38" spans="17:56" ht="12.75" x14ac:dyDescent="0.2">
      <c r="S38" s="25"/>
      <c r="T38" s="25"/>
      <c r="U38" s="25"/>
      <c r="V38" s="25"/>
      <c r="W38" s="25"/>
      <c r="X38" s="25"/>
      <c r="Y38" s="25"/>
      <c r="Z38" s="25"/>
    </row>
    <row r="39" spans="17:56" ht="12.75" x14ac:dyDescent="0.2">
      <c r="S39" s="25"/>
      <c r="T39" s="25"/>
      <c r="U39" s="25"/>
      <c r="V39" s="25"/>
      <c r="W39" s="25"/>
      <c r="X39" s="25"/>
      <c r="Y39" s="25"/>
      <c r="Z39" s="25"/>
    </row>
    <row r="40" spans="17:56" ht="12.75" x14ac:dyDescent="0.2">
      <c r="Q40" s="303"/>
      <c r="R40" s="303"/>
      <c r="S40" s="25"/>
      <c r="T40" s="25"/>
      <c r="U40" s="25"/>
      <c r="V40" s="25"/>
      <c r="W40" s="25"/>
      <c r="X40" s="25"/>
      <c r="Y40" s="25"/>
      <c r="Z40" s="25"/>
      <c r="AW40" s="317"/>
      <c r="AX40" s="317"/>
      <c r="AY40" s="317"/>
    </row>
    <row r="41" spans="17:56" ht="12.75" x14ac:dyDescent="0.2">
      <c r="S41" s="25"/>
      <c r="T41" s="25"/>
      <c r="U41" s="25"/>
      <c r="V41" s="25"/>
      <c r="W41" s="25"/>
      <c r="X41" s="25"/>
      <c r="Y41" s="25"/>
      <c r="Z41" s="25"/>
    </row>
    <row r="42" spans="17:56" ht="12.75" x14ac:dyDescent="0.2">
      <c r="S42" s="25"/>
      <c r="T42" s="25"/>
      <c r="U42" s="25"/>
      <c r="V42" s="25"/>
      <c r="W42" s="25"/>
      <c r="X42" s="25"/>
      <c r="Y42" s="25"/>
      <c r="Z42" s="25"/>
    </row>
    <row r="43" spans="17:56" ht="12.75" x14ac:dyDescent="0.2">
      <c r="S43" s="25"/>
      <c r="T43" s="25"/>
      <c r="U43" s="25"/>
      <c r="V43" s="25"/>
      <c r="W43" s="25"/>
      <c r="X43" s="25"/>
      <c r="Y43" s="25"/>
      <c r="Z43" s="25"/>
    </row>
    <row r="44" spans="17:56" ht="12.75" x14ac:dyDescent="0.2">
      <c r="S44" s="25"/>
      <c r="T44" s="25"/>
      <c r="U44" s="25"/>
      <c r="V44" s="25"/>
      <c r="W44" s="25"/>
      <c r="X44" s="25"/>
      <c r="Y44" s="25"/>
      <c r="Z44" s="25"/>
    </row>
    <row r="45" spans="17:56" ht="12.75" x14ac:dyDescent="0.2">
      <c r="S45" s="25"/>
      <c r="T45" s="25"/>
      <c r="U45" s="25"/>
      <c r="V45" s="25"/>
      <c r="W45" s="25"/>
      <c r="X45" s="25"/>
      <c r="Y45" s="25"/>
      <c r="Z45" s="25"/>
    </row>
    <row r="46" spans="17:56" ht="12.75" x14ac:dyDescent="0.2">
      <c r="S46" s="25"/>
      <c r="T46" s="25"/>
      <c r="U46" s="25"/>
      <c r="V46" s="25"/>
      <c r="W46" s="25"/>
      <c r="X46" s="25"/>
      <c r="Y46" s="25"/>
      <c r="Z46" s="25"/>
    </row>
    <row r="47" spans="17:56" ht="12.75" x14ac:dyDescent="0.2">
      <c r="S47" s="25"/>
      <c r="T47" s="25"/>
      <c r="U47" s="25"/>
      <c r="V47" s="25"/>
      <c r="W47" s="25"/>
      <c r="X47" s="25"/>
      <c r="Y47" s="25"/>
      <c r="Z47" s="25"/>
    </row>
    <row r="48" spans="17:56" ht="12.75" x14ac:dyDescent="0.2">
      <c r="S48" s="25"/>
      <c r="T48" s="25"/>
      <c r="U48" s="25"/>
      <c r="V48" s="25"/>
      <c r="W48" s="25"/>
      <c r="X48" s="25"/>
      <c r="Y48" s="25"/>
      <c r="Z48" s="25"/>
    </row>
    <row r="49" spans="2:26" ht="12.75" x14ac:dyDescent="0.2">
      <c r="B49" s="304" t="s">
        <v>123</v>
      </c>
      <c r="C49" s="304"/>
      <c r="D49" s="304"/>
      <c r="E49" s="304"/>
      <c r="F49" s="304"/>
      <c r="G49" s="304"/>
      <c r="H49" s="304"/>
      <c r="I49" s="304"/>
      <c r="J49" s="304"/>
      <c r="S49" s="25"/>
      <c r="T49" s="25"/>
      <c r="U49" s="25"/>
      <c r="V49" s="25"/>
      <c r="W49" s="25"/>
      <c r="X49" s="25"/>
      <c r="Y49" s="25"/>
      <c r="Z49" s="25"/>
    </row>
    <row r="50" spans="2:26" ht="12.75" x14ac:dyDescent="0.2">
      <c r="B50" s="304"/>
      <c r="C50" s="304"/>
      <c r="D50" s="304"/>
      <c r="E50" s="304"/>
      <c r="F50" s="304"/>
      <c r="G50" s="304"/>
      <c r="H50" s="304"/>
      <c r="I50" s="304"/>
      <c r="J50" s="304"/>
      <c r="S50" s="25"/>
      <c r="T50" s="25"/>
      <c r="U50" s="25"/>
      <c r="V50" s="25"/>
      <c r="W50" s="25"/>
      <c r="X50" s="25"/>
      <c r="Y50" s="25"/>
      <c r="Z50" s="25"/>
    </row>
    <row r="52" spans="2:26" ht="12.75" x14ac:dyDescent="0.2"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S52" s="25"/>
      <c r="T52" s="25"/>
      <c r="U52" s="25"/>
      <c r="V52" s="25"/>
      <c r="W52" s="25"/>
      <c r="X52" s="25"/>
      <c r="Y52" s="25"/>
      <c r="Z52" s="25"/>
    </row>
    <row r="53" spans="2:26" ht="9" customHeight="1" x14ac:dyDescent="0.2">
      <c r="B53" s="305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S53" s="25"/>
      <c r="T53" s="25"/>
      <c r="U53" s="25"/>
      <c r="V53" s="25"/>
      <c r="W53" s="25"/>
      <c r="X53" s="25"/>
      <c r="Y53" s="25"/>
      <c r="Z53" s="25"/>
    </row>
    <row r="54" spans="2:26" x14ac:dyDescent="0.25">
      <c r="B54" s="272"/>
      <c r="C54" s="272"/>
      <c r="D54" s="272"/>
      <c r="E54" s="272"/>
      <c r="F54" s="272"/>
      <c r="G54" s="272"/>
      <c r="H54" s="272"/>
      <c r="I54" s="272"/>
      <c r="J54" s="272"/>
      <c r="K54" s="306"/>
      <c r="L54" s="306"/>
      <c r="M54" s="306"/>
      <c r="N54" s="307"/>
      <c r="O54" s="307"/>
      <c r="P54" s="307"/>
      <c r="S54" s="25"/>
      <c r="T54" s="25"/>
      <c r="U54" s="25"/>
      <c r="V54" s="25"/>
      <c r="W54" s="25"/>
      <c r="X54" s="25"/>
      <c r="Y54" s="25"/>
      <c r="Z54" s="25"/>
    </row>
  </sheetData>
  <mergeCells count="10">
    <mergeCell ref="P10:Q10"/>
    <mergeCell ref="N10:O10"/>
    <mergeCell ref="K10:L10"/>
    <mergeCell ref="B49:J50"/>
    <mergeCell ref="C8:J8"/>
    <mergeCell ref="B10:B11"/>
    <mergeCell ref="C10:D10"/>
    <mergeCell ref="E10:F10"/>
    <mergeCell ref="G10:H10"/>
    <mergeCell ref="I10:J10"/>
  </mergeCells>
  <pageMargins left="0.7" right="0.7" top="0.75" bottom="0.75" header="0.3" footer="0.3"/>
  <pageSetup scale="64" orientation="portrait" r:id="rId1"/>
  <ignoredErrors>
    <ignoredError sqref="P23 P15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7168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590550</xdr:colOff>
                <xdr:row>4</xdr:row>
                <xdr:rowOff>28575</xdr:rowOff>
              </to>
            </anchor>
          </objectPr>
        </oleObject>
      </mc:Choice>
      <mc:Fallback>
        <oleObject progId="MSPhotoEd.3" shapeId="71681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4:S46"/>
  <sheetViews>
    <sheetView zoomScaleNormal="100" zoomScaleSheetLayoutView="90" workbookViewId="0">
      <selection activeCell="N4" sqref="N4"/>
    </sheetView>
  </sheetViews>
  <sheetFormatPr defaultRowHeight="12.75" x14ac:dyDescent="0.2"/>
  <cols>
    <col min="1" max="1" width="9.140625" style="25"/>
    <col min="2" max="2" width="12.5703125" style="25" customWidth="1"/>
    <col min="3" max="3" width="10.28515625" style="25" customWidth="1"/>
    <col min="4" max="4" width="10.140625" style="25" customWidth="1"/>
    <col min="5" max="5" width="10" style="25" customWidth="1"/>
    <col min="6" max="6" width="11.7109375" style="25" customWidth="1"/>
    <col min="7" max="7" width="10.140625" style="25" customWidth="1"/>
    <col min="8" max="8" width="12.5703125" style="25" customWidth="1"/>
    <col min="9" max="9" width="12.7109375" style="25" customWidth="1"/>
    <col min="10" max="10" width="10.42578125" style="25" customWidth="1"/>
    <col min="11" max="11" width="10.28515625" style="25" customWidth="1"/>
    <col min="12" max="13" width="11" style="25" customWidth="1"/>
    <col min="14" max="249" width="9.140625" style="25"/>
    <col min="250" max="250" width="7.7109375" style="25" customWidth="1"/>
    <col min="251" max="251" width="15.140625" style="25" customWidth="1"/>
    <col min="252" max="252" width="10" style="25" customWidth="1"/>
    <col min="253" max="253" width="8.42578125" style="25" customWidth="1"/>
    <col min="254" max="254" width="10.140625" style="25" customWidth="1"/>
    <col min="255" max="255" width="10" style="25" customWidth="1"/>
    <col min="256" max="256" width="8.42578125" style="25" customWidth="1"/>
    <col min="257" max="257" width="10.140625" style="25" customWidth="1"/>
    <col min="258" max="258" width="10" style="25" customWidth="1"/>
    <col min="259" max="259" width="8.42578125" style="25" customWidth="1"/>
    <col min="260" max="260" width="10.140625" style="25" customWidth="1"/>
    <col min="261" max="261" width="10" style="25" customWidth="1"/>
    <col min="262" max="262" width="8.42578125" style="25" customWidth="1"/>
    <col min="263" max="263" width="10.140625" style="25" customWidth="1"/>
    <col min="264" max="264" width="8.28515625" style="25" customWidth="1"/>
    <col min="265" max="265" width="7.7109375" style="25" customWidth="1"/>
    <col min="266" max="505" width="9.140625" style="25"/>
    <col min="506" max="506" width="7.7109375" style="25" customWidth="1"/>
    <col min="507" max="507" width="15.140625" style="25" customWidth="1"/>
    <col min="508" max="508" width="10" style="25" customWidth="1"/>
    <col min="509" max="509" width="8.42578125" style="25" customWidth="1"/>
    <col min="510" max="510" width="10.140625" style="25" customWidth="1"/>
    <col min="511" max="511" width="10" style="25" customWidth="1"/>
    <col min="512" max="512" width="8.42578125" style="25" customWidth="1"/>
    <col min="513" max="513" width="10.140625" style="25" customWidth="1"/>
    <col min="514" max="514" width="10" style="25" customWidth="1"/>
    <col min="515" max="515" width="8.42578125" style="25" customWidth="1"/>
    <col min="516" max="516" width="10.140625" style="25" customWidth="1"/>
    <col min="517" max="517" width="10" style="25" customWidth="1"/>
    <col min="518" max="518" width="8.42578125" style="25" customWidth="1"/>
    <col min="519" max="519" width="10.140625" style="25" customWidth="1"/>
    <col min="520" max="520" width="8.28515625" style="25" customWidth="1"/>
    <col min="521" max="521" width="7.7109375" style="25" customWidth="1"/>
    <col min="522" max="761" width="9.140625" style="25"/>
    <col min="762" max="762" width="7.7109375" style="25" customWidth="1"/>
    <col min="763" max="763" width="15.140625" style="25" customWidth="1"/>
    <col min="764" max="764" width="10" style="25" customWidth="1"/>
    <col min="765" max="765" width="8.42578125" style="25" customWidth="1"/>
    <col min="766" max="766" width="10.140625" style="25" customWidth="1"/>
    <col min="767" max="767" width="10" style="25" customWidth="1"/>
    <col min="768" max="768" width="8.42578125" style="25" customWidth="1"/>
    <col min="769" max="769" width="10.140625" style="25" customWidth="1"/>
    <col min="770" max="770" width="10" style="25" customWidth="1"/>
    <col min="771" max="771" width="8.42578125" style="25" customWidth="1"/>
    <col min="772" max="772" width="10.140625" style="25" customWidth="1"/>
    <col min="773" max="773" width="10" style="25" customWidth="1"/>
    <col min="774" max="774" width="8.42578125" style="25" customWidth="1"/>
    <col min="775" max="775" width="10.140625" style="25" customWidth="1"/>
    <col min="776" max="776" width="8.28515625" style="25" customWidth="1"/>
    <col min="777" max="777" width="7.7109375" style="25" customWidth="1"/>
    <col min="778" max="1017" width="9.140625" style="25"/>
    <col min="1018" max="1018" width="7.7109375" style="25" customWidth="1"/>
    <col min="1019" max="1019" width="15.140625" style="25" customWidth="1"/>
    <col min="1020" max="1020" width="10" style="25" customWidth="1"/>
    <col min="1021" max="1021" width="8.42578125" style="25" customWidth="1"/>
    <col min="1022" max="1022" width="10.140625" style="25" customWidth="1"/>
    <col min="1023" max="1023" width="10" style="25" customWidth="1"/>
    <col min="1024" max="1024" width="8.42578125" style="25" customWidth="1"/>
    <col min="1025" max="1025" width="10.140625" style="25" customWidth="1"/>
    <col min="1026" max="1026" width="10" style="25" customWidth="1"/>
    <col min="1027" max="1027" width="8.42578125" style="25" customWidth="1"/>
    <col min="1028" max="1028" width="10.140625" style="25" customWidth="1"/>
    <col min="1029" max="1029" width="10" style="25" customWidth="1"/>
    <col min="1030" max="1030" width="8.42578125" style="25" customWidth="1"/>
    <col min="1031" max="1031" width="10.140625" style="25" customWidth="1"/>
    <col min="1032" max="1032" width="8.28515625" style="25" customWidth="1"/>
    <col min="1033" max="1033" width="7.7109375" style="25" customWidth="1"/>
    <col min="1034" max="1273" width="9.140625" style="25"/>
    <col min="1274" max="1274" width="7.7109375" style="25" customWidth="1"/>
    <col min="1275" max="1275" width="15.140625" style="25" customWidth="1"/>
    <col min="1276" max="1276" width="10" style="25" customWidth="1"/>
    <col min="1277" max="1277" width="8.42578125" style="25" customWidth="1"/>
    <col min="1278" max="1278" width="10.140625" style="25" customWidth="1"/>
    <col min="1279" max="1279" width="10" style="25" customWidth="1"/>
    <col min="1280" max="1280" width="8.42578125" style="25" customWidth="1"/>
    <col min="1281" max="1281" width="10.140625" style="25" customWidth="1"/>
    <col min="1282" max="1282" width="10" style="25" customWidth="1"/>
    <col min="1283" max="1283" width="8.42578125" style="25" customWidth="1"/>
    <col min="1284" max="1284" width="10.140625" style="25" customWidth="1"/>
    <col min="1285" max="1285" width="10" style="25" customWidth="1"/>
    <col min="1286" max="1286" width="8.42578125" style="25" customWidth="1"/>
    <col min="1287" max="1287" width="10.140625" style="25" customWidth="1"/>
    <col min="1288" max="1288" width="8.28515625" style="25" customWidth="1"/>
    <col min="1289" max="1289" width="7.7109375" style="25" customWidth="1"/>
    <col min="1290" max="1529" width="9.140625" style="25"/>
    <col min="1530" max="1530" width="7.7109375" style="25" customWidth="1"/>
    <col min="1531" max="1531" width="15.140625" style="25" customWidth="1"/>
    <col min="1532" max="1532" width="10" style="25" customWidth="1"/>
    <col min="1533" max="1533" width="8.42578125" style="25" customWidth="1"/>
    <col min="1534" max="1534" width="10.140625" style="25" customWidth="1"/>
    <col min="1535" max="1535" width="10" style="25" customWidth="1"/>
    <col min="1536" max="1536" width="8.42578125" style="25" customWidth="1"/>
    <col min="1537" max="1537" width="10.140625" style="25" customWidth="1"/>
    <col min="1538" max="1538" width="10" style="25" customWidth="1"/>
    <col min="1539" max="1539" width="8.42578125" style="25" customWidth="1"/>
    <col min="1540" max="1540" width="10.140625" style="25" customWidth="1"/>
    <col min="1541" max="1541" width="10" style="25" customWidth="1"/>
    <col min="1542" max="1542" width="8.42578125" style="25" customWidth="1"/>
    <col min="1543" max="1543" width="10.140625" style="25" customWidth="1"/>
    <col min="1544" max="1544" width="8.28515625" style="25" customWidth="1"/>
    <col min="1545" max="1545" width="7.7109375" style="25" customWidth="1"/>
    <col min="1546" max="1785" width="9.140625" style="25"/>
    <col min="1786" max="1786" width="7.7109375" style="25" customWidth="1"/>
    <col min="1787" max="1787" width="15.140625" style="25" customWidth="1"/>
    <col min="1788" max="1788" width="10" style="25" customWidth="1"/>
    <col min="1789" max="1789" width="8.42578125" style="25" customWidth="1"/>
    <col min="1790" max="1790" width="10.140625" style="25" customWidth="1"/>
    <col min="1791" max="1791" width="10" style="25" customWidth="1"/>
    <col min="1792" max="1792" width="8.42578125" style="25" customWidth="1"/>
    <col min="1793" max="1793" width="10.140625" style="25" customWidth="1"/>
    <col min="1794" max="1794" width="10" style="25" customWidth="1"/>
    <col min="1795" max="1795" width="8.42578125" style="25" customWidth="1"/>
    <col min="1796" max="1796" width="10.140625" style="25" customWidth="1"/>
    <col min="1797" max="1797" width="10" style="25" customWidth="1"/>
    <col min="1798" max="1798" width="8.42578125" style="25" customWidth="1"/>
    <col min="1799" max="1799" width="10.140625" style="25" customWidth="1"/>
    <col min="1800" max="1800" width="8.28515625" style="25" customWidth="1"/>
    <col min="1801" max="1801" width="7.7109375" style="25" customWidth="1"/>
    <col min="1802" max="2041" width="9.140625" style="25"/>
    <col min="2042" max="2042" width="7.7109375" style="25" customWidth="1"/>
    <col min="2043" max="2043" width="15.140625" style="25" customWidth="1"/>
    <col min="2044" max="2044" width="10" style="25" customWidth="1"/>
    <col min="2045" max="2045" width="8.42578125" style="25" customWidth="1"/>
    <col min="2046" max="2046" width="10.140625" style="25" customWidth="1"/>
    <col min="2047" max="2047" width="10" style="25" customWidth="1"/>
    <col min="2048" max="2048" width="8.42578125" style="25" customWidth="1"/>
    <col min="2049" max="2049" width="10.140625" style="25" customWidth="1"/>
    <col min="2050" max="2050" width="10" style="25" customWidth="1"/>
    <col min="2051" max="2051" width="8.42578125" style="25" customWidth="1"/>
    <col min="2052" max="2052" width="10.140625" style="25" customWidth="1"/>
    <col min="2053" max="2053" width="10" style="25" customWidth="1"/>
    <col min="2054" max="2054" width="8.42578125" style="25" customWidth="1"/>
    <col min="2055" max="2055" width="10.140625" style="25" customWidth="1"/>
    <col min="2056" max="2056" width="8.28515625" style="25" customWidth="1"/>
    <col min="2057" max="2057" width="7.7109375" style="25" customWidth="1"/>
    <col min="2058" max="2297" width="9.140625" style="25"/>
    <col min="2298" max="2298" width="7.7109375" style="25" customWidth="1"/>
    <col min="2299" max="2299" width="15.140625" style="25" customWidth="1"/>
    <col min="2300" max="2300" width="10" style="25" customWidth="1"/>
    <col min="2301" max="2301" width="8.42578125" style="25" customWidth="1"/>
    <col min="2302" max="2302" width="10.140625" style="25" customWidth="1"/>
    <col min="2303" max="2303" width="10" style="25" customWidth="1"/>
    <col min="2304" max="2304" width="8.42578125" style="25" customWidth="1"/>
    <col min="2305" max="2305" width="10.140625" style="25" customWidth="1"/>
    <col min="2306" max="2306" width="10" style="25" customWidth="1"/>
    <col min="2307" max="2307" width="8.42578125" style="25" customWidth="1"/>
    <col min="2308" max="2308" width="10.140625" style="25" customWidth="1"/>
    <col min="2309" max="2309" width="10" style="25" customWidth="1"/>
    <col min="2310" max="2310" width="8.42578125" style="25" customWidth="1"/>
    <col min="2311" max="2311" width="10.140625" style="25" customWidth="1"/>
    <col min="2312" max="2312" width="8.28515625" style="25" customWidth="1"/>
    <col min="2313" max="2313" width="7.7109375" style="25" customWidth="1"/>
    <col min="2314" max="2553" width="9.140625" style="25"/>
    <col min="2554" max="2554" width="7.7109375" style="25" customWidth="1"/>
    <col min="2555" max="2555" width="15.140625" style="25" customWidth="1"/>
    <col min="2556" max="2556" width="10" style="25" customWidth="1"/>
    <col min="2557" max="2557" width="8.42578125" style="25" customWidth="1"/>
    <col min="2558" max="2558" width="10.140625" style="25" customWidth="1"/>
    <col min="2559" max="2559" width="10" style="25" customWidth="1"/>
    <col min="2560" max="2560" width="8.42578125" style="25" customWidth="1"/>
    <col min="2561" max="2561" width="10.140625" style="25" customWidth="1"/>
    <col min="2562" max="2562" width="10" style="25" customWidth="1"/>
    <col min="2563" max="2563" width="8.42578125" style="25" customWidth="1"/>
    <col min="2564" max="2564" width="10.140625" style="25" customWidth="1"/>
    <col min="2565" max="2565" width="10" style="25" customWidth="1"/>
    <col min="2566" max="2566" width="8.42578125" style="25" customWidth="1"/>
    <col min="2567" max="2567" width="10.140625" style="25" customWidth="1"/>
    <col min="2568" max="2568" width="8.28515625" style="25" customWidth="1"/>
    <col min="2569" max="2569" width="7.7109375" style="25" customWidth="1"/>
    <col min="2570" max="2809" width="9.140625" style="25"/>
    <col min="2810" max="2810" width="7.7109375" style="25" customWidth="1"/>
    <col min="2811" max="2811" width="15.140625" style="25" customWidth="1"/>
    <col min="2812" max="2812" width="10" style="25" customWidth="1"/>
    <col min="2813" max="2813" width="8.42578125" style="25" customWidth="1"/>
    <col min="2814" max="2814" width="10.140625" style="25" customWidth="1"/>
    <col min="2815" max="2815" width="10" style="25" customWidth="1"/>
    <col min="2816" max="2816" width="8.42578125" style="25" customWidth="1"/>
    <col min="2817" max="2817" width="10.140625" style="25" customWidth="1"/>
    <col min="2818" max="2818" width="10" style="25" customWidth="1"/>
    <col min="2819" max="2819" width="8.42578125" style="25" customWidth="1"/>
    <col min="2820" max="2820" width="10.140625" style="25" customWidth="1"/>
    <col min="2821" max="2821" width="10" style="25" customWidth="1"/>
    <col min="2822" max="2822" width="8.42578125" style="25" customWidth="1"/>
    <col min="2823" max="2823" width="10.140625" style="25" customWidth="1"/>
    <col min="2824" max="2824" width="8.28515625" style="25" customWidth="1"/>
    <col min="2825" max="2825" width="7.7109375" style="25" customWidth="1"/>
    <col min="2826" max="3065" width="9.140625" style="25"/>
    <col min="3066" max="3066" width="7.7109375" style="25" customWidth="1"/>
    <col min="3067" max="3067" width="15.140625" style="25" customWidth="1"/>
    <col min="3068" max="3068" width="10" style="25" customWidth="1"/>
    <col min="3069" max="3069" width="8.42578125" style="25" customWidth="1"/>
    <col min="3070" max="3070" width="10.140625" style="25" customWidth="1"/>
    <col min="3071" max="3071" width="10" style="25" customWidth="1"/>
    <col min="3072" max="3072" width="8.42578125" style="25" customWidth="1"/>
    <col min="3073" max="3073" width="10.140625" style="25" customWidth="1"/>
    <col min="3074" max="3074" width="10" style="25" customWidth="1"/>
    <col min="3075" max="3075" width="8.42578125" style="25" customWidth="1"/>
    <col min="3076" max="3076" width="10.140625" style="25" customWidth="1"/>
    <col min="3077" max="3077" width="10" style="25" customWidth="1"/>
    <col min="3078" max="3078" width="8.42578125" style="25" customWidth="1"/>
    <col min="3079" max="3079" width="10.140625" style="25" customWidth="1"/>
    <col min="3080" max="3080" width="8.28515625" style="25" customWidth="1"/>
    <col min="3081" max="3081" width="7.7109375" style="25" customWidth="1"/>
    <col min="3082" max="3321" width="9.140625" style="25"/>
    <col min="3322" max="3322" width="7.7109375" style="25" customWidth="1"/>
    <col min="3323" max="3323" width="15.140625" style="25" customWidth="1"/>
    <col min="3324" max="3324" width="10" style="25" customWidth="1"/>
    <col min="3325" max="3325" width="8.42578125" style="25" customWidth="1"/>
    <col min="3326" max="3326" width="10.140625" style="25" customWidth="1"/>
    <col min="3327" max="3327" width="10" style="25" customWidth="1"/>
    <col min="3328" max="3328" width="8.42578125" style="25" customWidth="1"/>
    <col min="3329" max="3329" width="10.140625" style="25" customWidth="1"/>
    <col min="3330" max="3330" width="10" style="25" customWidth="1"/>
    <col min="3331" max="3331" width="8.42578125" style="25" customWidth="1"/>
    <col min="3332" max="3332" width="10.140625" style="25" customWidth="1"/>
    <col min="3333" max="3333" width="10" style="25" customWidth="1"/>
    <col min="3334" max="3334" width="8.42578125" style="25" customWidth="1"/>
    <col min="3335" max="3335" width="10.140625" style="25" customWidth="1"/>
    <col min="3336" max="3336" width="8.28515625" style="25" customWidth="1"/>
    <col min="3337" max="3337" width="7.7109375" style="25" customWidth="1"/>
    <col min="3338" max="3577" width="9.140625" style="25"/>
    <col min="3578" max="3578" width="7.7109375" style="25" customWidth="1"/>
    <col min="3579" max="3579" width="15.140625" style="25" customWidth="1"/>
    <col min="3580" max="3580" width="10" style="25" customWidth="1"/>
    <col min="3581" max="3581" width="8.42578125" style="25" customWidth="1"/>
    <col min="3582" max="3582" width="10.140625" style="25" customWidth="1"/>
    <col min="3583" max="3583" width="10" style="25" customWidth="1"/>
    <col min="3584" max="3584" width="8.42578125" style="25" customWidth="1"/>
    <col min="3585" max="3585" width="10.140625" style="25" customWidth="1"/>
    <col min="3586" max="3586" width="10" style="25" customWidth="1"/>
    <col min="3587" max="3587" width="8.42578125" style="25" customWidth="1"/>
    <col min="3588" max="3588" width="10.140625" style="25" customWidth="1"/>
    <col min="3589" max="3589" width="10" style="25" customWidth="1"/>
    <col min="3590" max="3590" width="8.42578125" style="25" customWidth="1"/>
    <col min="3591" max="3591" width="10.140625" style="25" customWidth="1"/>
    <col min="3592" max="3592" width="8.28515625" style="25" customWidth="1"/>
    <col min="3593" max="3593" width="7.7109375" style="25" customWidth="1"/>
    <col min="3594" max="3833" width="9.140625" style="25"/>
    <col min="3834" max="3834" width="7.7109375" style="25" customWidth="1"/>
    <col min="3835" max="3835" width="15.140625" style="25" customWidth="1"/>
    <col min="3836" max="3836" width="10" style="25" customWidth="1"/>
    <col min="3837" max="3837" width="8.42578125" style="25" customWidth="1"/>
    <col min="3838" max="3838" width="10.140625" style="25" customWidth="1"/>
    <col min="3839" max="3839" width="10" style="25" customWidth="1"/>
    <col min="3840" max="3840" width="8.42578125" style="25" customWidth="1"/>
    <col min="3841" max="3841" width="10.140625" style="25" customWidth="1"/>
    <col min="3842" max="3842" width="10" style="25" customWidth="1"/>
    <col min="3843" max="3843" width="8.42578125" style="25" customWidth="1"/>
    <col min="3844" max="3844" width="10.140625" style="25" customWidth="1"/>
    <col min="3845" max="3845" width="10" style="25" customWidth="1"/>
    <col min="3846" max="3846" width="8.42578125" style="25" customWidth="1"/>
    <col min="3847" max="3847" width="10.140625" style="25" customWidth="1"/>
    <col min="3848" max="3848" width="8.28515625" style="25" customWidth="1"/>
    <col min="3849" max="3849" width="7.7109375" style="25" customWidth="1"/>
    <col min="3850" max="4089" width="9.140625" style="25"/>
    <col min="4090" max="4090" width="7.7109375" style="25" customWidth="1"/>
    <col min="4091" max="4091" width="15.140625" style="25" customWidth="1"/>
    <col min="4092" max="4092" width="10" style="25" customWidth="1"/>
    <col min="4093" max="4093" width="8.42578125" style="25" customWidth="1"/>
    <col min="4094" max="4094" width="10.140625" style="25" customWidth="1"/>
    <col min="4095" max="4095" width="10" style="25" customWidth="1"/>
    <col min="4096" max="4096" width="8.42578125" style="25" customWidth="1"/>
    <col min="4097" max="4097" width="10.140625" style="25" customWidth="1"/>
    <col min="4098" max="4098" width="10" style="25" customWidth="1"/>
    <col min="4099" max="4099" width="8.42578125" style="25" customWidth="1"/>
    <col min="4100" max="4100" width="10.140625" style="25" customWidth="1"/>
    <col min="4101" max="4101" width="10" style="25" customWidth="1"/>
    <col min="4102" max="4102" width="8.42578125" style="25" customWidth="1"/>
    <col min="4103" max="4103" width="10.140625" style="25" customWidth="1"/>
    <col min="4104" max="4104" width="8.28515625" style="25" customWidth="1"/>
    <col min="4105" max="4105" width="7.7109375" style="25" customWidth="1"/>
    <col min="4106" max="4345" width="9.140625" style="25"/>
    <col min="4346" max="4346" width="7.7109375" style="25" customWidth="1"/>
    <col min="4347" max="4347" width="15.140625" style="25" customWidth="1"/>
    <col min="4348" max="4348" width="10" style="25" customWidth="1"/>
    <col min="4349" max="4349" width="8.42578125" style="25" customWidth="1"/>
    <col min="4350" max="4350" width="10.140625" style="25" customWidth="1"/>
    <col min="4351" max="4351" width="10" style="25" customWidth="1"/>
    <col min="4352" max="4352" width="8.42578125" style="25" customWidth="1"/>
    <col min="4353" max="4353" width="10.140625" style="25" customWidth="1"/>
    <col min="4354" max="4354" width="10" style="25" customWidth="1"/>
    <col min="4355" max="4355" width="8.42578125" style="25" customWidth="1"/>
    <col min="4356" max="4356" width="10.140625" style="25" customWidth="1"/>
    <col min="4357" max="4357" width="10" style="25" customWidth="1"/>
    <col min="4358" max="4358" width="8.42578125" style="25" customWidth="1"/>
    <col min="4359" max="4359" width="10.140625" style="25" customWidth="1"/>
    <col min="4360" max="4360" width="8.28515625" style="25" customWidth="1"/>
    <col min="4361" max="4361" width="7.7109375" style="25" customWidth="1"/>
    <col min="4362" max="4601" width="9.140625" style="25"/>
    <col min="4602" max="4602" width="7.7109375" style="25" customWidth="1"/>
    <col min="4603" max="4603" width="15.140625" style="25" customWidth="1"/>
    <col min="4604" max="4604" width="10" style="25" customWidth="1"/>
    <col min="4605" max="4605" width="8.42578125" style="25" customWidth="1"/>
    <col min="4606" max="4606" width="10.140625" style="25" customWidth="1"/>
    <col min="4607" max="4607" width="10" style="25" customWidth="1"/>
    <col min="4608" max="4608" width="8.42578125" style="25" customWidth="1"/>
    <col min="4609" max="4609" width="10.140625" style="25" customWidth="1"/>
    <col min="4610" max="4610" width="10" style="25" customWidth="1"/>
    <col min="4611" max="4611" width="8.42578125" style="25" customWidth="1"/>
    <col min="4612" max="4612" width="10.140625" style="25" customWidth="1"/>
    <col min="4613" max="4613" width="10" style="25" customWidth="1"/>
    <col min="4614" max="4614" width="8.42578125" style="25" customWidth="1"/>
    <col min="4615" max="4615" width="10.140625" style="25" customWidth="1"/>
    <col min="4616" max="4616" width="8.28515625" style="25" customWidth="1"/>
    <col min="4617" max="4617" width="7.7109375" style="25" customWidth="1"/>
    <col min="4618" max="4857" width="9.140625" style="25"/>
    <col min="4858" max="4858" width="7.7109375" style="25" customWidth="1"/>
    <col min="4859" max="4859" width="15.140625" style="25" customWidth="1"/>
    <col min="4860" max="4860" width="10" style="25" customWidth="1"/>
    <col min="4861" max="4861" width="8.42578125" style="25" customWidth="1"/>
    <col min="4862" max="4862" width="10.140625" style="25" customWidth="1"/>
    <col min="4863" max="4863" width="10" style="25" customWidth="1"/>
    <col min="4864" max="4864" width="8.42578125" style="25" customWidth="1"/>
    <col min="4865" max="4865" width="10.140625" style="25" customWidth="1"/>
    <col min="4866" max="4866" width="10" style="25" customWidth="1"/>
    <col min="4867" max="4867" width="8.42578125" style="25" customWidth="1"/>
    <col min="4868" max="4868" width="10.140625" style="25" customWidth="1"/>
    <col min="4869" max="4869" width="10" style="25" customWidth="1"/>
    <col min="4870" max="4870" width="8.42578125" style="25" customWidth="1"/>
    <col min="4871" max="4871" width="10.140625" style="25" customWidth="1"/>
    <col min="4872" max="4872" width="8.28515625" style="25" customWidth="1"/>
    <col min="4873" max="4873" width="7.7109375" style="25" customWidth="1"/>
    <col min="4874" max="5113" width="9.140625" style="25"/>
    <col min="5114" max="5114" width="7.7109375" style="25" customWidth="1"/>
    <col min="5115" max="5115" width="15.140625" style="25" customWidth="1"/>
    <col min="5116" max="5116" width="10" style="25" customWidth="1"/>
    <col min="5117" max="5117" width="8.42578125" style="25" customWidth="1"/>
    <col min="5118" max="5118" width="10.140625" style="25" customWidth="1"/>
    <col min="5119" max="5119" width="10" style="25" customWidth="1"/>
    <col min="5120" max="5120" width="8.42578125" style="25" customWidth="1"/>
    <col min="5121" max="5121" width="10.140625" style="25" customWidth="1"/>
    <col min="5122" max="5122" width="10" style="25" customWidth="1"/>
    <col min="5123" max="5123" width="8.42578125" style="25" customWidth="1"/>
    <col min="5124" max="5124" width="10.140625" style="25" customWidth="1"/>
    <col min="5125" max="5125" width="10" style="25" customWidth="1"/>
    <col min="5126" max="5126" width="8.42578125" style="25" customWidth="1"/>
    <col min="5127" max="5127" width="10.140625" style="25" customWidth="1"/>
    <col min="5128" max="5128" width="8.28515625" style="25" customWidth="1"/>
    <col min="5129" max="5129" width="7.7109375" style="25" customWidth="1"/>
    <col min="5130" max="5369" width="9.140625" style="25"/>
    <col min="5370" max="5370" width="7.7109375" style="25" customWidth="1"/>
    <col min="5371" max="5371" width="15.140625" style="25" customWidth="1"/>
    <col min="5372" max="5372" width="10" style="25" customWidth="1"/>
    <col min="5373" max="5373" width="8.42578125" style="25" customWidth="1"/>
    <col min="5374" max="5374" width="10.140625" style="25" customWidth="1"/>
    <col min="5375" max="5375" width="10" style="25" customWidth="1"/>
    <col min="5376" max="5376" width="8.42578125" style="25" customWidth="1"/>
    <col min="5377" max="5377" width="10.140625" style="25" customWidth="1"/>
    <col min="5378" max="5378" width="10" style="25" customWidth="1"/>
    <col min="5379" max="5379" width="8.42578125" style="25" customWidth="1"/>
    <col min="5380" max="5380" width="10.140625" style="25" customWidth="1"/>
    <col min="5381" max="5381" width="10" style="25" customWidth="1"/>
    <col min="5382" max="5382" width="8.42578125" style="25" customWidth="1"/>
    <col min="5383" max="5383" width="10.140625" style="25" customWidth="1"/>
    <col min="5384" max="5384" width="8.28515625" style="25" customWidth="1"/>
    <col min="5385" max="5385" width="7.7109375" style="25" customWidth="1"/>
    <col min="5386" max="5625" width="9.140625" style="25"/>
    <col min="5626" max="5626" width="7.7109375" style="25" customWidth="1"/>
    <col min="5627" max="5627" width="15.140625" style="25" customWidth="1"/>
    <col min="5628" max="5628" width="10" style="25" customWidth="1"/>
    <col min="5629" max="5629" width="8.42578125" style="25" customWidth="1"/>
    <col min="5630" max="5630" width="10.140625" style="25" customWidth="1"/>
    <col min="5631" max="5631" width="10" style="25" customWidth="1"/>
    <col min="5632" max="5632" width="8.42578125" style="25" customWidth="1"/>
    <col min="5633" max="5633" width="10.140625" style="25" customWidth="1"/>
    <col min="5634" max="5634" width="10" style="25" customWidth="1"/>
    <col min="5635" max="5635" width="8.42578125" style="25" customWidth="1"/>
    <col min="5636" max="5636" width="10.140625" style="25" customWidth="1"/>
    <col min="5637" max="5637" width="10" style="25" customWidth="1"/>
    <col min="5638" max="5638" width="8.42578125" style="25" customWidth="1"/>
    <col min="5639" max="5639" width="10.140625" style="25" customWidth="1"/>
    <col min="5640" max="5640" width="8.28515625" style="25" customWidth="1"/>
    <col min="5641" max="5641" width="7.7109375" style="25" customWidth="1"/>
    <col min="5642" max="5881" width="9.140625" style="25"/>
    <col min="5882" max="5882" width="7.7109375" style="25" customWidth="1"/>
    <col min="5883" max="5883" width="15.140625" style="25" customWidth="1"/>
    <col min="5884" max="5884" width="10" style="25" customWidth="1"/>
    <col min="5885" max="5885" width="8.42578125" style="25" customWidth="1"/>
    <col min="5886" max="5886" width="10.140625" style="25" customWidth="1"/>
    <col min="5887" max="5887" width="10" style="25" customWidth="1"/>
    <col min="5888" max="5888" width="8.42578125" style="25" customWidth="1"/>
    <col min="5889" max="5889" width="10.140625" style="25" customWidth="1"/>
    <col min="5890" max="5890" width="10" style="25" customWidth="1"/>
    <col min="5891" max="5891" width="8.42578125" style="25" customWidth="1"/>
    <col min="5892" max="5892" width="10.140625" style="25" customWidth="1"/>
    <col min="5893" max="5893" width="10" style="25" customWidth="1"/>
    <col min="5894" max="5894" width="8.42578125" style="25" customWidth="1"/>
    <col min="5895" max="5895" width="10.140625" style="25" customWidth="1"/>
    <col min="5896" max="5896" width="8.28515625" style="25" customWidth="1"/>
    <col min="5897" max="5897" width="7.7109375" style="25" customWidth="1"/>
    <col min="5898" max="6137" width="9.140625" style="25"/>
    <col min="6138" max="6138" width="7.7109375" style="25" customWidth="1"/>
    <col min="6139" max="6139" width="15.140625" style="25" customWidth="1"/>
    <col min="6140" max="6140" width="10" style="25" customWidth="1"/>
    <col min="6141" max="6141" width="8.42578125" style="25" customWidth="1"/>
    <col min="6142" max="6142" width="10.140625" style="25" customWidth="1"/>
    <col min="6143" max="6143" width="10" style="25" customWidth="1"/>
    <col min="6144" max="6144" width="8.42578125" style="25" customWidth="1"/>
    <col min="6145" max="6145" width="10.140625" style="25" customWidth="1"/>
    <col min="6146" max="6146" width="10" style="25" customWidth="1"/>
    <col min="6147" max="6147" width="8.42578125" style="25" customWidth="1"/>
    <col min="6148" max="6148" width="10.140625" style="25" customWidth="1"/>
    <col min="6149" max="6149" width="10" style="25" customWidth="1"/>
    <col min="6150" max="6150" width="8.42578125" style="25" customWidth="1"/>
    <col min="6151" max="6151" width="10.140625" style="25" customWidth="1"/>
    <col min="6152" max="6152" width="8.28515625" style="25" customWidth="1"/>
    <col min="6153" max="6153" width="7.7109375" style="25" customWidth="1"/>
    <col min="6154" max="6393" width="9.140625" style="25"/>
    <col min="6394" max="6394" width="7.7109375" style="25" customWidth="1"/>
    <col min="6395" max="6395" width="15.140625" style="25" customWidth="1"/>
    <col min="6396" max="6396" width="10" style="25" customWidth="1"/>
    <col min="6397" max="6397" width="8.42578125" style="25" customWidth="1"/>
    <col min="6398" max="6398" width="10.140625" style="25" customWidth="1"/>
    <col min="6399" max="6399" width="10" style="25" customWidth="1"/>
    <col min="6400" max="6400" width="8.42578125" style="25" customWidth="1"/>
    <col min="6401" max="6401" width="10.140625" style="25" customWidth="1"/>
    <col min="6402" max="6402" width="10" style="25" customWidth="1"/>
    <col min="6403" max="6403" width="8.42578125" style="25" customWidth="1"/>
    <col min="6404" max="6404" width="10.140625" style="25" customWidth="1"/>
    <col min="6405" max="6405" width="10" style="25" customWidth="1"/>
    <col min="6406" max="6406" width="8.42578125" style="25" customWidth="1"/>
    <col min="6407" max="6407" width="10.140625" style="25" customWidth="1"/>
    <col min="6408" max="6408" width="8.28515625" style="25" customWidth="1"/>
    <col min="6409" max="6409" width="7.7109375" style="25" customWidth="1"/>
    <col min="6410" max="6649" width="9.140625" style="25"/>
    <col min="6650" max="6650" width="7.7109375" style="25" customWidth="1"/>
    <col min="6651" max="6651" width="15.140625" style="25" customWidth="1"/>
    <col min="6652" max="6652" width="10" style="25" customWidth="1"/>
    <col min="6653" max="6653" width="8.42578125" style="25" customWidth="1"/>
    <col min="6654" max="6654" width="10.140625" style="25" customWidth="1"/>
    <col min="6655" max="6655" width="10" style="25" customWidth="1"/>
    <col min="6656" max="6656" width="8.42578125" style="25" customWidth="1"/>
    <col min="6657" max="6657" width="10.140625" style="25" customWidth="1"/>
    <col min="6658" max="6658" width="10" style="25" customWidth="1"/>
    <col min="6659" max="6659" width="8.42578125" style="25" customWidth="1"/>
    <col min="6660" max="6660" width="10.140625" style="25" customWidth="1"/>
    <col min="6661" max="6661" width="10" style="25" customWidth="1"/>
    <col min="6662" max="6662" width="8.42578125" style="25" customWidth="1"/>
    <col min="6663" max="6663" width="10.140625" style="25" customWidth="1"/>
    <col min="6664" max="6664" width="8.28515625" style="25" customWidth="1"/>
    <col min="6665" max="6665" width="7.7109375" style="25" customWidth="1"/>
    <col min="6666" max="6905" width="9.140625" style="25"/>
    <col min="6906" max="6906" width="7.7109375" style="25" customWidth="1"/>
    <col min="6907" max="6907" width="15.140625" style="25" customWidth="1"/>
    <col min="6908" max="6908" width="10" style="25" customWidth="1"/>
    <col min="6909" max="6909" width="8.42578125" style="25" customWidth="1"/>
    <col min="6910" max="6910" width="10.140625" style="25" customWidth="1"/>
    <col min="6911" max="6911" width="10" style="25" customWidth="1"/>
    <col min="6912" max="6912" width="8.42578125" style="25" customWidth="1"/>
    <col min="6913" max="6913" width="10.140625" style="25" customWidth="1"/>
    <col min="6914" max="6914" width="10" style="25" customWidth="1"/>
    <col min="6915" max="6915" width="8.42578125" style="25" customWidth="1"/>
    <col min="6916" max="6916" width="10.140625" style="25" customWidth="1"/>
    <col min="6917" max="6917" width="10" style="25" customWidth="1"/>
    <col min="6918" max="6918" width="8.42578125" style="25" customWidth="1"/>
    <col min="6919" max="6919" width="10.140625" style="25" customWidth="1"/>
    <col min="6920" max="6920" width="8.28515625" style="25" customWidth="1"/>
    <col min="6921" max="6921" width="7.7109375" style="25" customWidth="1"/>
    <col min="6922" max="7161" width="9.140625" style="25"/>
    <col min="7162" max="7162" width="7.7109375" style="25" customWidth="1"/>
    <col min="7163" max="7163" width="15.140625" style="25" customWidth="1"/>
    <col min="7164" max="7164" width="10" style="25" customWidth="1"/>
    <col min="7165" max="7165" width="8.42578125" style="25" customWidth="1"/>
    <col min="7166" max="7166" width="10.140625" style="25" customWidth="1"/>
    <col min="7167" max="7167" width="10" style="25" customWidth="1"/>
    <col min="7168" max="7168" width="8.42578125" style="25" customWidth="1"/>
    <col min="7169" max="7169" width="10.140625" style="25" customWidth="1"/>
    <col min="7170" max="7170" width="10" style="25" customWidth="1"/>
    <col min="7171" max="7171" width="8.42578125" style="25" customWidth="1"/>
    <col min="7172" max="7172" width="10.140625" style="25" customWidth="1"/>
    <col min="7173" max="7173" width="10" style="25" customWidth="1"/>
    <col min="7174" max="7174" width="8.42578125" style="25" customWidth="1"/>
    <col min="7175" max="7175" width="10.140625" style="25" customWidth="1"/>
    <col min="7176" max="7176" width="8.28515625" style="25" customWidth="1"/>
    <col min="7177" max="7177" width="7.7109375" style="25" customWidth="1"/>
    <col min="7178" max="7417" width="9.140625" style="25"/>
    <col min="7418" max="7418" width="7.7109375" style="25" customWidth="1"/>
    <col min="7419" max="7419" width="15.140625" style="25" customWidth="1"/>
    <col min="7420" max="7420" width="10" style="25" customWidth="1"/>
    <col min="7421" max="7421" width="8.42578125" style="25" customWidth="1"/>
    <col min="7422" max="7422" width="10.140625" style="25" customWidth="1"/>
    <col min="7423" max="7423" width="10" style="25" customWidth="1"/>
    <col min="7424" max="7424" width="8.42578125" style="25" customWidth="1"/>
    <col min="7425" max="7425" width="10.140625" style="25" customWidth="1"/>
    <col min="7426" max="7426" width="10" style="25" customWidth="1"/>
    <col min="7427" max="7427" width="8.42578125" style="25" customWidth="1"/>
    <col min="7428" max="7428" width="10.140625" style="25" customWidth="1"/>
    <col min="7429" max="7429" width="10" style="25" customWidth="1"/>
    <col min="7430" max="7430" width="8.42578125" style="25" customWidth="1"/>
    <col min="7431" max="7431" width="10.140625" style="25" customWidth="1"/>
    <col min="7432" max="7432" width="8.28515625" style="25" customWidth="1"/>
    <col min="7433" max="7433" width="7.7109375" style="25" customWidth="1"/>
    <col min="7434" max="7673" width="9.140625" style="25"/>
    <col min="7674" max="7674" width="7.7109375" style="25" customWidth="1"/>
    <col min="7675" max="7675" width="15.140625" style="25" customWidth="1"/>
    <col min="7676" max="7676" width="10" style="25" customWidth="1"/>
    <col min="7677" max="7677" width="8.42578125" style="25" customWidth="1"/>
    <col min="7678" max="7678" width="10.140625" style="25" customWidth="1"/>
    <col min="7679" max="7679" width="10" style="25" customWidth="1"/>
    <col min="7680" max="7680" width="8.42578125" style="25" customWidth="1"/>
    <col min="7681" max="7681" width="10.140625" style="25" customWidth="1"/>
    <col min="7682" max="7682" width="10" style="25" customWidth="1"/>
    <col min="7683" max="7683" width="8.42578125" style="25" customWidth="1"/>
    <col min="7684" max="7684" width="10.140625" style="25" customWidth="1"/>
    <col min="7685" max="7685" width="10" style="25" customWidth="1"/>
    <col min="7686" max="7686" width="8.42578125" style="25" customWidth="1"/>
    <col min="7687" max="7687" width="10.140625" style="25" customWidth="1"/>
    <col min="7688" max="7688" width="8.28515625" style="25" customWidth="1"/>
    <col min="7689" max="7689" width="7.7109375" style="25" customWidth="1"/>
    <col min="7690" max="7929" width="9.140625" style="25"/>
    <col min="7930" max="7930" width="7.7109375" style="25" customWidth="1"/>
    <col min="7931" max="7931" width="15.140625" style="25" customWidth="1"/>
    <col min="7932" max="7932" width="10" style="25" customWidth="1"/>
    <col min="7933" max="7933" width="8.42578125" style="25" customWidth="1"/>
    <col min="7934" max="7934" width="10.140625" style="25" customWidth="1"/>
    <col min="7935" max="7935" width="10" style="25" customWidth="1"/>
    <col min="7936" max="7936" width="8.42578125" style="25" customWidth="1"/>
    <col min="7937" max="7937" width="10.140625" style="25" customWidth="1"/>
    <col min="7938" max="7938" width="10" style="25" customWidth="1"/>
    <col min="7939" max="7939" width="8.42578125" style="25" customWidth="1"/>
    <col min="7940" max="7940" width="10.140625" style="25" customWidth="1"/>
    <col min="7941" max="7941" width="10" style="25" customWidth="1"/>
    <col min="7942" max="7942" width="8.42578125" style="25" customWidth="1"/>
    <col min="7943" max="7943" width="10.140625" style="25" customWidth="1"/>
    <col min="7944" max="7944" width="8.28515625" style="25" customWidth="1"/>
    <col min="7945" max="7945" width="7.7109375" style="25" customWidth="1"/>
    <col min="7946" max="8185" width="9.140625" style="25"/>
    <col min="8186" max="8186" width="7.7109375" style="25" customWidth="1"/>
    <col min="8187" max="8187" width="15.140625" style="25" customWidth="1"/>
    <col min="8188" max="8188" width="10" style="25" customWidth="1"/>
    <col min="8189" max="8189" width="8.42578125" style="25" customWidth="1"/>
    <col min="8190" max="8190" width="10.140625" style="25" customWidth="1"/>
    <col min="8191" max="8191" width="10" style="25" customWidth="1"/>
    <col min="8192" max="8192" width="8.42578125" style="25" customWidth="1"/>
    <col min="8193" max="8193" width="10.140625" style="25" customWidth="1"/>
    <col min="8194" max="8194" width="10" style="25" customWidth="1"/>
    <col min="8195" max="8195" width="8.42578125" style="25" customWidth="1"/>
    <col min="8196" max="8196" width="10.140625" style="25" customWidth="1"/>
    <col min="8197" max="8197" width="10" style="25" customWidth="1"/>
    <col min="8198" max="8198" width="8.42578125" style="25" customWidth="1"/>
    <col min="8199" max="8199" width="10.140625" style="25" customWidth="1"/>
    <col min="8200" max="8200" width="8.28515625" style="25" customWidth="1"/>
    <col min="8201" max="8201" width="7.7109375" style="25" customWidth="1"/>
    <col min="8202" max="8441" width="9.140625" style="25"/>
    <col min="8442" max="8442" width="7.7109375" style="25" customWidth="1"/>
    <col min="8443" max="8443" width="15.140625" style="25" customWidth="1"/>
    <col min="8444" max="8444" width="10" style="25" customWidth="1"/>
    <col min="8445" max="8445" width="8.42578125" style="25" customWidth="1"/>
    <col min="8446" max="8446" width="10.140625" style="25" customWidth="1"/>
    <col min="8447" max="8447" width="10" style="25" customWidth="1"/>
    <col min="8448" max="8448" width="8.42578125" style="25" customWidth="1"/>
    <col min="8449" max="8449" width="10.140625" style="25" customWidth="1"/>
    <col min="8450" max="8450" width="10" style="25" customWidth="1"/>
    <col min="8451" max="8451" width="8.42578125" style="25" customWidth="1"/>
    <col min="8452" max="8452" width="10.140625" style="25" customWidth="1"/>
    <col min="8453" max="8453" width="10" style="25" customWidth="1"/>
    <col min="8454" max="8454" width="8.42578125" style="25" customWidth="1"/>
    <col min="8455" max="8455" width="10.140625" style="25" customWidth="1"/>
    <col min="8456" max="8456" width="8.28515625" style="25" customWidth="1"/>
    <col min="8457" max="8457" width="7.7109375" style="25" customWidth="1"/>
    <col min="8458" max="8697" width="9.140625" style="25"/>
    <col min="8698" max="8698" width="7.7109375" style="25" customWidth="1"/>
    <col min="8699" max="8699" width="15.140625" style="25" customWidth="1"/>
    <col min="8700" max="8700" width="10" style="25" customWidth="1"/>
    <col min="8701" max="8701" width="8.42578125" style="25" customWidth="1"/>
    <col min="8702" max="8702" width="10.140625" style="25" customWidth="1"/>
    <col min="8703" max="8703" width="10" style="25" customWidth="1"/>
    <col min="8704" max="8704" width="8.42578125" style="25" customWidth="1"/>
    <col min="8705" max="8705" width="10.140625" style="25" customWidth="1"/>
    <col min="8706" max="8706" width="10" style="25" customWidth="1"/>
    <col min="8707" max="8707" width="8.42578125" style="25" customWidth="1"/>
    <col min="8708" max="8708" width="10.140625" style="25" customWidth="1"/>
    <col min="8709" max="8709" width="10" style="25" customWidth="1"/>
    <col min="8710" max="8710" width="8.42578125" style="25" customWidth="1"/>
    <col min="8711" max="8711" width="10.140625" style="25" customWidth="1"/>
    <col min="8712" max="8712" width="8.28515625" style="25" customWidth="1"/>
    <col min="8713" max="8713" width="7.7109375" style="25" customWidth="1"/>
    <col min="8714" max="8953" width="9.140625" style="25"/>
    <col min="8954" max="8954" width="7.7109375" style="25" customWidth="1"/>
    <col min="8955" max="8955" width="15.140625" style="25" customWidth="1"/>
    <col min="8956" max="8956" width="10" style="25" customWidth="1"/>
    <col min="8957" max="8957" width="8.42578125" style="25" customWidth="1"/>
    <col min="8958" max="8958" width="10.140625" style="25" customWidth="1"/>
    <col min="8959" max="8959" width="10" style="25" customWidth="1"/>
    <col min="8960" max="8960" width="8.42578125" style="25" customWidth="1"/>
    <col min="8961" max="8961" width="10.140625" style="25" customWidth="1"/>
    <col min="8962" max="8962" width="10" style="25" customWidth="1"/>
    <col min="8963" max="8963" width="8.42578125" style="25" customWidth="1"/>
    <col min="8964" max="8964" width="10.140625" style="25" customWidth="1"/>
    <col min="8965" max="8965" width="10" style="25" customWidth="1"/>
    <col min="8966" max="8966" width="8.42578125" style="25" customWidth="1"/>
    <col min="8967" max="8967" width="10.140625" style="25" customWidth="1"/>
    <col min="8968" max="8968" width="8.28515625" style="25" customWidth="1"/>
    <col min="8969" max="8969" width="7.7109375" style="25" customWidth="1"/>
    <col min="8970" max="9209" width="9.140625" style="25"/>
    <col min="9210" max="9210" width="7.7109375" style="25" customWidth="1"/>
    <col min="9211" max="9211" width="15.140625" style="25" customWidth="1"/>
    <col min="9212" max="9212" width="10" style="25" customWidth="1"/>
    <col min="9213" max="9213" width="8.42578125" style="25" customWidth="1"/>
    <col min="9214" max="9214" width="10.140625" style="25" customWidth="1"/>
    <col min="9215" max="9215" width="10" style="25" customWidth="1"/>
    <col min="9216" max="9216" width="8.42578125" style="25" customWidth="1"/>
    <col min="9217" max="9217" width="10.140625" style="25" customWidth="1"/>
    <col min="9218" max="9218" width="10" style="25" customWidth="1"/>
    <col min="9219" max="9219" width="8.42578125" style="25" customWidth="1"/>
    <col min="9220" max="9220" width="10.140625" style="25" customWidth="1"/>
    <col min="9221" max="9221" width="10" style="25" customWidth="1"/>
    <col min="9222" max="9222" width="8.42578125" style="25" customWidth="1"/>
    <col min="9223" max="9223" width="10.140625" style="25" customWidth="1"/>
    <col min="9224" max="9224" width="8.28515625" style="25" customWidth="1"/>
    <col min="9225" max="9225" width="7.7109375" style="25" customWidth="1"/>
    <col min="9226" max="9465" width="9.140625" style="25"/>
    <col min="9466" max="9466" width="7.7109375" style="25" customWidth="1"/>
    <col min="9467" max="9467" width="15.140625" style="25" customWidth="1"/>
    <col min="9468" max="9468" width="10" style="25" customWidth="1"/>
    <col min="9469" max="9469" width="8.42578125" style="25" customWidth="1"/>
    <col min="9470" max="9470" width="10.140625" style="25" customWidth="1"/>
    <col min="9471" max="9471" width="10" style="25" customWidth="1"/>
    <col min="9472" max="9472" width="8.42578125" style="25" customWidth="1"/>
    <col min="9473" max="9473" width="10.140625" style="25" customWidth="1"/>
    <col min="9474" max="9474" width="10" style="25" customWidth="1"/>
    <col min="9475" max="9475" width="8.42578125" style="25" customWidth="1"/>
    <col min="9476" max="9476" width="10.140625" style="25" customWidth="1"/>
    <col min="9477" max="9477" width="10" style="25" customWidth="1"/>
    <col min="9478" max="9478" width="8.42578125" style="25" customWidth="1"/>
    <col min="9479" max="9479" width="10.140625" style="25" customWidth="1"/>
    <col min="9480" max="9480" width="8.28515625" style="25" customWidth="1"/>
    <col min="9481" max="9481" width="7.7109375" style="25" customWidth="1"/>
    <col min="9482" max="9721" width="9.140625" style="25"/>
    <col min="9722" max="9722" width="7.7109375" style="25" customWidth="1"/>
    <col min="9723" max="9723" width="15.140625" style="25" customWidth="1"/>
    <col min="9724" max="9724" width="10" style="25" customWidth="1"/>
    <col min="9725" max="9725" width="8.42578125" style="25" customWidth="1"/>
    <col min="9726" max="9726" width="10.140625" style="25" customWidth="1"/>
    <col min="9727" max="9727" width="10" style="25" customWidth="1"/>
    <col min="9728" max="9728" width="8.42578125" style="25" customWidth="1"/>
    <col min="9729" max="9729" width="10.140625" style="25" customWidth="1"/>
    <col min="9730" max="9730" width="10" style="25" customWidth="1"/>
    <col min="9731" max="9731" width="8.42578125" style="25" customWidth="1"/>
    <col min="9732" max="9732" width="10.140625" style="25" customWidth="1"/>
    <col min="9733" max="9733" width="10" style="25" customWidth="1"/>
    <col min="9734" max="9734" width="8.42578125" style="25" customWidth="1"/>
    <col min="9735" max="9735" width="10.140625" style="25" customWidth="1"/>
    <col min="9736" max="9736" width="8.28515625" style="25" customWidth="1"/>
    <col min="9737" max="9737" width="7.7109375" style="25" customWidth="1"/>
    <col min="9738" max="9977" width="9.140625" style="25"/>
    <col min="9978" max="9978" width="7.7109375" style="25" customWidth="1"/>
    <col min="9979" max="9979" width="15.140625" style="25" customWidth="1"/>
    <col min="9980" max="9980" width="10" style="25" customWidth="1"/>
    <col min="9981" max="9981" width="8.42578125" style="25" customWidth="1"/>
    <col min="9982" max="9982" width="10.140625" style="25" customWidth="1"/>
    <col min="9983" max="9983" width="10" style="25" customWidth="1"/>
    <col min="9984" max="9984" width="8.42578125" style="25" customWidth="1"/>
    <col min="9985" max="9985" width="10.140625" style="25" customWidth="1"/>
    <col min="9986" max="9986" width="10" style="25" customWidth="1"/>
    <col min="9987" max="9987" width="8.42578125" style="25" customWidth="1"/>
    <col min="9988" max="9988" width="10.140625" style="25" customWidth="1"/>
    <col min="9989" max="9989" width="10" style="25" customWidth="1"/>
    <col min="9990" max="9990" width="8.42578125" style="25" customWidth="1"/>
    <col min="9991" max="9991" width="10.140625" style="25" customWidth="1"/>
    <col min="9992" max="9992" width="8.28515625" style="25" customWidth="1"/>
    <col min="9993" max="9993" width="7.7109375" style="25" customWidth="1"/>
    <col min="9994" max="10233" width="9.140625" style="25"/>
    <col min="10234" max="10234" width="7.7109375" style="25" customWidth="1"/>
    <col min="10235" max="10235" width="15.140625" style="25" customWidth="1"/>
    <col min="10236" max="10236" width="10" style="25" customWidth="1"/>
    <col min="10237" max="10237" width="8.42578125" style="25" customWidth="1"/>
    <col min="10238" max="10238" width="10.140625" style="25" customWidth="1"/>
    <col min="10239" max="10239" width="10" style="25" customWidth="1"/>
    <col min="10240" max="10240" width="8.42578125" style="25" customWidth="1"/>
    <col min="10241" max="10241" width="10.140625" style="25" customWidth="1"/>
    <col min="10242" max="10242" width="10" style="25" customWidth="1"/>
    <col min="10243" max="10243" width="8.42578125" style="25" customWidth="1"/>
    <col min="10244" max="10244" width="10.140625" style="25" customWidth="1"/>
    <col min="10245" max="10245" width="10" style="25" customWidth="1"/>
    <col min="10246" max="10246" width="8.42578125" style="25" customWidth="1"/>
    <col min="10247" max="10247" width="10.140625" style="25" customWidth="1"/>
    <col min="10248" max="10248" width="8.28515625" style="25" customWidth="1"/>
    <col min="10249" max="10249" width="7.7109375" style="25" customWidth="1"/>
    <col min="10250" max="10489" width="9.140625" style="25"/>
    <col min="10490" max="10490" width="7.7109375" style="25" customWidth="1"/>
    <col min="10491" max="10491" width="15.140625" style="25" customWidth="1"/>
    <col min="10492" max="10492" width="10" style="25" customWidth="1"/>
    <col min="10493" max="10493" width="8.42578125" style="25" customWidth="1"/>
    <col min="10494" max="10494" width="10.140625" style="25" customWidth="1"/>
    <col min="10495" max="10495" width="10" style="25" customWidth="1"/>
    <col min="10496" max="10496" width="8.42578125" style="25" customWidth="1"/>
    <col min="10497" max="10497" width="10.140625" style="25" customWidth="1"/>
    <col min="10498" max="10498" width="10" style="25" customWidth="1"/>
    <col min="10499" max="10499" width="8.42578125" style="25" customWidth="1"/>
    <col min="10500" max="10500" width="10.140625" style="25" customWidth="1"/>
    <col min="10501" max="10501" width="10" style="25" customWidth="1"/>
    <col min="10502" max="10502" width="8.42578125" style="25" customWidth="1"/>
    <col min="10503" max="10503" width="10.140625" style="25" customWidth="1"/>
    <col min="10504" max="10504" width="8.28515625" style="25" customWidth="1"/>
    <col min="10505" max="10505" width="7.7109375" style="25" customWidth="1"/>
    <col min="10506" max="10745" width="9.140625" style="25"/>
    <col min="10746" max="10746" width="7.7109375" style="25" customWidth="1"/>
    <col min="10747" max="10747" width="15.140625" style="25" customWidth="1"/>
    <col min="10748" max="10748" width="10" style="25" customWidth="1"/>
    <col min="10749" max="10749" width="8.42578125" style="25" customWidth="1"/>
    <col min="10750" max="10750" width="10.140625" style="25" customWidth="1"/>
    <col min="10751" max="10751" width="10" style="25" customWidth="1"/>
    <col min="10752" max="10752" width="8.42578125" style="25" customWidth="1"/>
    <col min="10753" max="10753" width="10.140625" style="25" customWidth="1"/>
    <col min="10754" max="10754" width="10" style="25" customWidth="1"/>
    <col min="10755" max="10755" width="8.42578125" style="25" customWidth="1"/>
    <col min="10756" max="10756" width="10.140625" style="25" customWidth="1"/>
    <col min="10757" max="10757" width="10" style="25" customWidth="1"/>
    <col min="10758" max="10758" width="8.42578125" style="25" customWidth="1"/>
    <col min="10759" max="10759" width="10.140625" style="25" customWidth="1"/>
    <col min="10760" max="10760" width="8.28515625" style="25" customWidth="1"/>
    <col min="10761" max="10761" width="7.7109375" style="25" customWidth="1"/>
    <col min="10762" max="11001" width="9.140625" style="25"/>
    <col min="11002" max="11002" width="7.7109375" style="25" customWidth="1"/>
    <col min="11003" max="11003" width="15.140625" style="25" customWidth="1"/>
    <col min="11004" max="11004" width="10" style="25" customWidth="1"/>
    <col min="11005" max="11005" width="8.42578125" style="25" customWidth="1"/>
    <col min="11006" max="11006" width="10.140625" style="25" customWidth="1"/>
    <col min="11007" max="11007" width="10" style="25" customWidth="1"/>
    <col min="11008" max="11008" width="8.42578125" style="25" customWidth="1"/>
    <col min="11009" max="11009" width="10.140625" style="25" customWidth="1"/>
    <col min="11010" max="11010" width="10" style="25" customWidth="1"/>
    <col min="11011" max="11011" width="8.42578125" style="25" customWidth="1"/>
    <col min="11012" max="11012" width="10.140625" style="25" customWidth="1"/>
    <col min="11013" max="11013" width="10" style="25" customWidth="1"/>
    <col min="11014" max="11014" width="8.42578125" style="25" customWidth="1"/>
    <col min="11015" max="11015" width="10.140625" style="25" customWidth="1"/>
    <col min="11016" max="11016" width="8.28515625" style="25" customWidth="1"/>
    <col min="11017" max="11017" width="7.7109375" style="25" customWidth="1"/>
    <col min="11018" max="11257" width="9.140625" style="25"/>
    <col min="11258" max="11258" width="7.7109375" style="25" customWidth="1"/>
    <col min="11259" max="11259" width="15.140625" style="25" customWidth="1"/>
    <col min="11260" max="11260" width="10" style="25" customWidth="1"/>
    <col min="11261" max="11261" width="8.42578125" style="25" customWidth="1"/>
    <col min="11262" max="11262" width="10.140625" style="25" customWidth="1"/>
    <col min="11263" max="11263" width="10" style="25" customWidth="1"/>
    <col min="11264" max="11264" width="8.42578125" style="25" customWidth="1"/>
    <col min="11265" max="11265" width="10.140625" style="25" customWidth="1"/>
    <col min="11266" max="11266" width="10" style="25" customWidth="1"/>
    <col min="11267" max="11267" width="8.42578125" style="25" customWidth="1"/>
    <col min="11268" max="11268" width="10.140625" style="25" customWidth="1"/>
    <col min="11269" max="11269" width="10" style="25" customWidth="1"/>
    <col min="11270" max="11270" width="8.42578125" style="25" customWidth="1"/>
    <col min="11271" max="11271" width="10.140625" style="25" customWidth="1"/>
    <col min="11272" max="11272" width="8.28515625" style="25" customWidth="1"/>
    <col min="11273" max="11273" width="7.7109375" style="25" customWidth="1"/>
    <col min="11274" max="11513" width="9.140625" style="25"/>
    <col min="11514" max="11514" width="7.7109375" style="25" customWidth="1"/>
    <col min="11515" max="11515" width="15.140625" style="25" customWidth="1"/>
    <col min="11516" max="11516" width="10" style="25" customWidth="1"/>
    <col min="11517" max="11517" width="8.42578125" style="25" customWidth="1"/>
    <col min="11518" max="11518" width="10.140625" style="25" customWidth="1"/>
    <col min="11519" max="11519" width="10" style="25" customWidth="1"/>
    <col min="11520" max="11520" width="8.42578125" style="25" customWidth="1"/>
    <col min="11521" max="11521" width="10.140625" style="25" customWidth="1"/>
    <col min="11522" max="11522" width="10" style="25" customWidth="1"/>
    <col min="11523" max="11523" width="8.42578125" style="25" customWidth="1"/>
    <col min="11524" max="11524" width="10.140625" style="25" customWidth="1"/>
    <col min="11525" max="11525" width="10" style="25" customWidth="1"/>
    <col min="11526" max="11526" width="8.42578125" style="25" customWidth="1"/>
    <col min="11527" max="11527" width="10.140625" style="25" customWidth="1"/>
    <col min="11528" max="11528" width="8.28515625" style="25" customWidth="1"/>
    <col min="11529" max="11529" width="7.7109375" style="25" customWidth="1"/>
    <col min="11530" max="11769" width="9.140625" style="25"/>
    <col min="11770" max="11770" width="7.7109375" style="25" customWidth="1"/>
    <col min="11771" max="11771" width="15.140625" style="25" customWidth="1"/>
    <col min="11772" max="11772" width="10" style="25" customWidth="1"/>
    <col min="11773" max="11773" width="8.42578125" style="25" customWidth="1"/>
    <col min="11774" max="11774" width="10.140625" style="25" customWidth="1"/>
    <col min="11775" max="11775" width="10" style="25" customWidth="1"/>
    <col min="11776" max="11776" width="8.42578125" style="25" customWidth="1"/>
    <col min="11777" max="11777" width="10.140625" style="25" customWidth="1"/>
    <col min="11778" max="11778" width="10" style="25" customWidth="1"/>
    <col min="11779" max="11779" width="8.42578125" style="25" customWidth="1"/>
    <col min="11780" max="11780" width="10.140625" style="25" customWidth="1"/>
    <col min="11781" max="11781" width="10" style="25" customWidth="1"/>
    <col min="11782" max="11782" width="8.42578125" style="25" customWidth="1"/>
    <col min="11783" max="11783" width="10.140625" style="25" customWidth="1"/>
    <col min="11784" max="11784" width="8.28515625" style="25" customWidth="1"/>
    <col min="11785" max="11785" width="7.7109375" style="25" customWidth="1"/>
    <col min="11786" max="12025" width="9.140625" style="25"/>
    <col min="12026" max="12026" width="7.7109375" style="25" customWidth="1"/>
    <col min="12027" max="12027" width="15.140625" style="25" customWidth="1"/>
    <col min="12028" max="12028" width="10" style="25" customWidth="1"/>
    <col min="12029" max="12029" width="8.42578125" style="25" customWidth="1"/>
    <col min="12030" max="12030" width="10.140625" style="25" customWidth="1"/>
    <col min="12031" max="12031" width="10" style="25" customWidth="1"/>
    <col min="12032" max="12032" width="8.42578125" style="25" customWidth="1"/>
    <col min="12033" max="12033" width="10.140625" style="25" customWidth="1"/>
    <col min="12034" max="12034" width="10" style="25" customWidth="1"/>
    <col min="12035" max="12035" width="8.42578125" style="25" customWidth="1"/>
    <col min="12036" max="12036" width="10.140625" style="25" customWidth="1"/>
    <col min="12037" max="12037" width="10" style="25" customWidth="1"/>
    <col min="12038" max="12038" width="8.42578125" style="25" customWidth="1"/>
    <col min="12039" max="12039" width="10.140625" style="25" customWidth="1"/>
    <col min="12040" max="12040" width="8.28515625" style="25" customWidth="1"/>
    <col min="12041" max="12041" width="7.7109375" style="25" customWidth="1"/>
    <col min="12042" max="12281" width="9.140625" style="25"/>
    <col min="12282" max="12282" width="7.7109375" style="25" customWidth="1"/>
    <col min="12283" max="12283" width="15.140625" style="25" customWidth="1"/>
    <col min="12284" max="12284" width="10" style="25" customWidth="1"/>
    <col min="12285" max="12285" width="8.42578125" style="25" customWidth="1"/>
    <col min="12286" max="12286" width="10.140625" style="25" customWidth="1"/>
    <col min="12287" max="12287" width="10" style="25" customWidth="1"/>
    <col min="12288" max="12288" width="8.42578125" style="25" customWidth="1"/>
    <col min="12289" max="12289" width="10.140625" style="25" customWidth="1"/>
    <col min="12290" max="12290" width="10" style="25" customWidth="1"/>
    <col min="12291" max="12291" width="8.42578125" style="25" customWidth="1"/>
    <col min="12292" max="12292" width="10.140625" style="25" customWidth="1"/>
    <col min="12293" max="12293" width="10" style="25" customWidth="1"/>
    <col min="12294" max="12294" width="8.42578125" style="25" customWidth="1"/>
    <col min="12295" max="12295" width="10.140625" style="25" customWidth="1"/>
    <col min="12296" max="12296" width="8.28515625" style="25" customWidth="1"/>
    <col min="12297" max="12297" width="7.7109375" style="25" customWidth="1"/>
    <col min="12298" max="12537" width="9.140625" style="25"/>
    <col min="12538" max="12538" width="7.7109375" style="25" customWidth="1"/>
    <col min="12539" max="12539" width="15.140625" style="25" customWidth="1"/>
    <col min="12540" max="12540" width="10" style="25" customWidth="1"/>
    <col min="12541" max="12541" width="8.42578125" style="25" customWidth="1"/>
    <col min="12542" max="12542" width="10.140625" style="25" customWidth="1"/>
    <col min="12543" max="12543" width="10" style="25" customWidth="1"/>
    <col min="12544" max="12544" width="8.42578125" style="25" customWidth="1"/>
    <col min="12545" max="12545" width="10.140625" style="25" customWidth="1"/>
    <col min="12546" max="12546" width="10" style="25" customWidth="1"/>
    <col min="12547" max="12547" width="8.42578125" style="25" customWidth="1"/>
    <col min="12548" max="12548" width="10.140625" style="25" customWidth="1"/>
    <col min="12549" max="12549" width="10" style="25" customWidth="1"/>
    <col min="12550" max="12550" width="8.42578125" style="25" customWidth="1"/>
    <col min="12551" max="12551" width="10.140625" style="25" customWidth="1"/>
    <col min="12552" max="12552" width="8.28515625" style="25" customWidth="1"/>
    <col min="12553" max="12553" width="7.7109375" style="25" customWidth="1"/>
    <col min="12554" max="12793" width="9.140625" style="25"/>
    <col min="12794" max="12794" width="7.7109375" style="25" customWidth="1"/>
    <col min="12795" max="12795" width="15.140625" style="25" customWidth="1"/>
    <col min="12796" max="12796" width="10" style="25" customWidth="1"/>
    <col min="12797" max="12797" width="8.42578125" style="25" customWidth="1"/>
    <col min="12798" max="12798" width="10.140625" style="25" customWidth="1"/>
    <col min="12799" max="12799" width="10" style="25" customWidth="1"/>
    <col min="12800" max="12800" width="8.42578125" style="25" customWidth="1"/>
    <col min="12801" max="12801" width="10.140625" style="25" customWidth="1"/>
    <col min="12802" max="12802" width="10" style="25" customWidth="1"/>
    <col min="12803" max="12803" width="8.42578125" style="25" customWidth="1"/>
    <col min="12804" max="12804" width="10.140625" style="25" customWidth="1"/>
    <col min="12805" max="12805" width="10" style="25" customWidth="1"/>
    <col min="12806" max="12806" width="8.42578125" style="25" customWidth="1"/>
    <col min="12807" max="12807" width="10.140625" style="25" customWidth="1"/>
    <col min="12808" max="12808" width="8.28515625" style="25" customWidth="1"/>
    <col min="12809" max="12809" width="7.7109375" style="25" customWidth="1"/>
    <col min="12810" max="13049" width="9.140625" style="25"/>
    <col min="13050" max="13050" width="7.7109375" style="25" customWidth="1"/>
    <col min="13051" max="13051" width="15.140625" style="25" customWidth="1"/>
    <col min="13052" max="13052" width="10" style="25" customWidth="1"/>
    <col min="13053" max="13053" width="8.42578125" style="25" customWidth="1"/>
    <col min="13054" max="13054" width="10.140625" style="25" customWidth="1"/>
    <col min="13055" max="13055" width="10" style="25" customWidth="1"/>
    <col min="13056" max="13056" width="8.42578125" style="25" customWidth="1"/>
    <col min="13057" max="13057" width="10.140625" style="25" customWidth="1"/>
    <col min="13058" max="13058" width="10" style="25" customWidth="1"/>
    <col min="13059" max="13059" width="8.42578125" style="25" customWidth="1"/>
    <col min="13060" max="13060" width="10.140625" style="25" customWidth="1"/>
    <col min="13061" max="13061" width="10" style="25" customWidth="1"/>
    <col min="13062" max="13062" width="8.42578125" style="25" customWidth="1"/>
    <col min="13063" max="13063" width="10.140625" style="25" customWidth="1"/>
    <col min="13064" max="13064" width="8.28515625" style="25" customWidth="1"/>
    <col min="13065" max="13065" width="7.7109375" style="25" customWidth="1"/>
    <col min="13066" max="13305" width="9.140625" style="25"/>
    <col min="13306" max="13306" width="7.7109375" style="25" customWidth="1"/>
    <col min="13307" max="13307" width="15.140625" style="25" customWidth="1"/>
    <col min="13308" max="13308" width="10" style="25" customWidth="1"/>
    <col min="13309" max="13309" width="8.42578125" style="25" customWidth="1"/>
    <col min="13310" max="13310" width="10.140625" style="25" customWidth="1"/>
    <col min="13311" max="13311" width="10" style="25" customWidth="1"/>
    <col min="13312" max="13312" width="8.42578125" style="25" customWidth="1"/>
    <col min="13313" max="13313" width="10.140625" style="25" customWidth="1"/>
    <col min="13314" max="13314" width="10" style="25" customWidth="1"/>
    <col min="13315" max="13315" width="8.42578125" style="25" customWidth="1"/>
    <col min="13316" max="13316" width="10.140625" style="25" customWidth="1"/>
    <col min="13317" max="13317" width="10" style="25" customWidth="1"/>
    <col min="13318" max="13318" width="8.42578125" style="25" customWidth="1"/>
    <col min="13319" max="13319" width="10.140625" style="25" customWidth="1"/>
    <col min="13320" max="13320" width="8.28515625" style="25" customWidth="1"/>
    <col min="13321" max="13321" width="7.7109375" style="25" customWidth="1"/>
    <col min="13322" max="13561" width="9.140625" style="25"/>
    <col min="13562" max="13562" width="7.7109375" style="25" customWidth="1"/>
    <col min="13563" max="13563" width="15.140625" style="25" customWidth="1"/>
    <col min="13564" max="13564" width="10" style="25" customWidth="1"/>
    <col min="13565" max="13565" width="8.42578125" style="25" customWidth="1"/>
    <col min="13566" max="13566" width="10.140625" style="25" customWidth="1"/>
    <col min="13567" max="13567" width="10" style="25" customWidth="1"/>
    <col min="13568" max="13568" width="8.42578125" style="25" customWidth="1"/>
    <col min="13569" max="13569" width="10.140625" style="25" customWidth="1"/>
    <col min="13570" max="13570" width="10" style="25" customWidth="1"/>
    <col min="13571" max="13571" width="8.42578125" style="25" customWidth="1"/>
    <col min="13572" max="13572" width="10.140625" style="25" customWidth="1"/>
    <col min="13573" max="13573" width="10" style="25" customWidth="1"/>
    <col min="13574" max="13574" width="8.42578125" style="25" customWidth="1"/>
    <col min="13575" max="13575" width="10.140625" style="25" customWidth="1"/>
    <col min="13576" max="13576" width="8.28515625" style="25" customWidth="1"/>
    <col min="13577" max="13577" width="7.7109375" style="25" customWidth="1"/>
    <col min="13578" max="13817" width="9.140625" style="25"/>
    <col min="13818" max="13818" width="7.7109375" style="25" customWidth="1"/>
    <col min="13819" max="13819" width="15.140625" style="25" customWidth="1"/>
    <col min="13820" max="13820" width="10" style="25" customWidth="1"/>
    <col min="13821" max="13821" width="8.42578125" style="25" customWidth="1"/>
    <col min="13822" max="13822" width="10.140625" style="25" customWidth="1"/>
    <col min="13823" max="13823" width="10" style="25" customWidth="1"/>
    <col min="13824" max="13824" width="8.42578125" style="25" customWidth="1"/>
    <col min="13825" max="13825" width="10.140625" style="25" customWidth="1"/>
    <col min="13826" max="13826" width="10" style="25" customWidth="1"/>
    <col min="13827" max="13827" width="8.42578125" style="25" customWidth="1"/>
    <col min="13828" max="13828" width="10.140625" style="25" customWidth="1"/>
    <col min="13829" max="13829" width="10" style="25" customWidth="1"/>
    <col min="13830" max="13830" width="8.42578125" style="25" customWidth="1"/>
    <col min="13831" max="13831" width="10.140625" style="25" customWidth="1"/>
    <col min="13832" max="13832" width="8.28515625" style="25" customWidth="1"/>
    <col min="13833" max="13833" width="7.7109375" style="25" customWidth="1"/>
    <col min="13834" max="14073" width="9.140625" style="25"/>
    <col min="14074" max="14074" width="7.7109375" style="25" customWidth="1"/>
    <col min="14075" max="14075" width="15.140625" style="25" customWidth="1"/>
    <col min="14076" max="14076" width="10" style="25" customWidth="1"/>
    <col min="14077" max="14077" width="8.42578125" style="25" customWidth="1"/>
    <col min="14078" max="14078" width="10.140625" style="25" customWidth="1"/>
    <col min="14079" max="14079" width="10" style="25" customWidth="1"/>
    <col min="14080" max="14080" width="8.42578125" style="25" customWidth="1"/>
    <col min="14081" max="14081" width="10.140625" style="25" customWidth="1"/>
    <col min="14082" max="14082" width="10" style="25" customWidth="1"/>
    <col min="14083" max="14083" width="8.42578125" style="25" customWidth="1"/>
    <col min="14084" max="14084" width="10.140625" style="25" customWidth="1"/>
    <col min="14085" max="14085" width="10" style="25" customWidth="1"/>
    <col min="14086" max="14086" width="8.42578125" style="25" customWidth="1"/>
    <col min="14087" max="14087" width="10.140625" style="25" customWidth="1"/>
    <col min="14088" max="14088" width="8.28515625" style="25" customWidth="1"/>
    <col min="14089" max="14089" width="7.7109375" style="25" customWidth="1"/>
    <col min="14090" max="14329" width="9.140625" style="25"/>
    <col min="14330" max="14330" width="7.7109375" style="25" customWidth="1"/>
    <col min="14331" max="14331" width="15.140625" style="25" customWidth="1"/>
    <col min="14332" max="14332" width="10" style="25" customWidth="1"/>
    <col min="14333" max="14333" width="8.42578125" style="25" customWidth="1"/>
    <col min="14334" max="14334" width="10.140625" style="25" customWidth="1"/>
    <col min="14335" max="14335" width="10" style="25" customWidth="1"/>
    <col min="14336" max="14336" width="8.42578125" style="25" customWidth="1"/>
    <col min="14337" max="14337" width="10.140625" style="25" customWidth="1"/>
    <col min="14338" max="14338" width="10" style="25" customWidth="1"/>
    <col min="14339" max="14339" width="8.42578125" style="25" customWidth="1"/>
    <col min="14340" max="14340" width="10.140625" style="25" customWidth="1"/>
    <col min="14341" max="14341" width="10" style="25" customWidth="1"/>
    <col min="14342" max="14342" width="8.42578125" style="25" customWidth="1"/>
    <col min="14343" max="14343" width="10.140625" style="25" customWidth="1"/>
    <col min="14344" max="14344" width="8.28515625" style="25" customWidth="1"/>
    <col min="14345" max="14345" width="7.7109375" style="25" customWidth="1"/>
    <col min="14346" max="14585" width="9.140625" style="25"/>
    <col min="14586" max="14586" width="7.7109375" style="25" customWidth="1"/>
    <col min="14587" max="14587" width="15.140625" style="25" customWidth="1"/>
    <col min="14588" max="14588" width="10" style="25" customWidth="1"/>
    <col min="14589" max="14589" width="8.42578125" style="25" customWidth="1"/>
    <col min="14590" max="14590" width="10.140625" style="25" customWidth="1"/>
    <col min="14591" max="14591" width="10" style="25" customWidth="1"/>
    <col min="14592" max="14592" width="8.42578125" style="25" customWidth="1"/>
    <col min="14593" max="14593" width="10.140625" style="25" customWidth="1"/>
    <col min="14594" max="14594" width="10" style="25" customWidth="1"/>
    <col min="14595" max="14595" width="8.42578125" style="25" customWidth="1"/>
    <col min="14596" max="14596" width="10.140625" style="25" customWidth="1"/>
    <col min="14597" max="14597" width="10" style="25" customWidth="1"/>
    <col min="14598" max="14598" width="8.42578125" style="25" customWidth="1"/>
    <col min="14599" max="14599" width="10.140625" style="25" customWidth="1"/>
    <col min="14600" max="14600" width="8.28515625" style="25" customWidth="1"/>
    <col min="14601" max="14601" width="7.7109375" style="25" customWidth="1"/>
    <col min="14602" max="14841" width="9.140625" style="25"/>
    <col min="14842" max="14842" width="7.7109375" style="25" customWidth="1"/>
    <col min="14843" max="14843" width="15.140625" style="25" customWidth="1"/>
    <col min="14844" max="14844" width="10" style="25" customWidth="1"/>
    <col min="14845" max="14845" width="8.42578125" style="25" customWidth="1"/>
    <col min="14846" max="14846" width="10.140625" style="25" customWidth="1"/>
    <col min="14847" max="14847" width="10" style="25" customWidth="1"/>
    <col min="14848" max="14848" width="8.42578125" style="25" customWidth="1"/>
    <col min="14849" max="14849" width="10.140625" style="25" customWidth="1"/>
    <col min="14850" max="14850" width="10" style="25" customWidth="1"/>
    <col min="14851" max="14851" width="8.42578125" style="25" customWidth="1"/>
    <col min="14852" max="14852" width="10.140625" style="25" customWidth="1"/>
    <col min="14853" max="14853" width="10" style="25" customWidth="1"/>
    <col min="14854" max="14854" width="8.42578125" style="25" customWidth="1"/>
    <col min="14855" max="14855" width="10.140625" style="25" customWidth="1"/>
    <col min="14856" max="14856" width="8.28515625" style="25" customWidth="1"/>
    <col min="14857" max="14857" width="7.7109375" style="25" customWidth="1"/>
    <col min="14858" max="15097" width="9.140625" style="25"/>
    <col min="15098" max="15098" width="7.7109375" style="25" customWidth="1"/>
    <col min="15099" max="15099" width="15.140625" style="25" customWidth="1"/>
    <col min="15100" max="15100" width="10" style="25" customWidth="1"/>
    <col min="15101" max="15101" width="8.42578125" style="25" customWidth="1"/>
    <col min="15102" max="15102" width="10.140625" style="25" customWidth="1"/>
    <col min="15103" max="15103" width="10" style="25" customWidth="1"/>
    <col min="15104" max="15104" width="8.42578125" style="25" customWidth="1"/>
    <col min="15105" max="15105" width="10.140625" style="25" customWidth="1"/>
    <col min="15106" max="15106" width="10" style="25" customWidth="1"/>
    <col min="15107" max="15107" width="8.42578125" style="25" customWidth="1"/>
    <col min="15108" max="15108" width="10.140625" style="25" customWidth="1"/>
    <col min="15109" max="15109" width="10" style="25" customWidth="1"/>
    <col min="15110" max="15110" width="8.42578125" style="25" customWidth="1"/>
    <col min="15111" max="15111" width="10.140625" style="25" customWidth="1"/>
    <col min="15112" max="15112" width="8.28515625" style="25" customWidth="1"/>
    <col min="15113" max="15113" width="7.7109375" style="25" customWidth="1"/>
    <col min="15114" max="15353" width="9.140625" style="25"/>
    <col min="15354" max="15354" width="7.7109375" style="25" customWidth="1"/>
    <col min="15355" max="15355" width="15.140625" style="25" customWidth="1"/>
    <col min="15356" max="15356" width="10" style="25" customWidth="1"/>
    <col min="15357" max="15357" width="8.42578125" style="25" customWidth="1"/>
    <col min="15358" max="15358" width="10.140625" style="25" customWidth="1"/>
    <col min="15359" max="15359" width="10" style="25" customWidth="1"/>
    <col min="15360" max="15360" width="8.42578125" style="25" customWidth="1"/>
    <col min="15361" max="15361" width="10.140625" style="25" customWidth="1"/>
    <col min="15362" max="15362" width="10" style="25" customWidth="1"/>
    <col min="15363" max="15363" width="8.42578125" style="25" customWidth="1"/>
    <col min="15364" max="15364" width="10.140625" style="25" customWidth="1"/>
    <col min="15365" max="15365" width="10" style="25" customWidth="1"/>
    <col min="15366" max="15366" width="8.42578125" style="25" customWidth="1"/>
    <col min="15367" max="15367" width="10.140625" style="25" customWidth="1"/>
    <col min="15368" max="15368" width="8.28515625" style="25" customWidth="1"/>
    <col min="15369" max="15369" width="7.7109375" style="25" customWidth="1"/>
    <col min="15370" max="15609" width="9.140625" style="25"/>
    <col min="15610" max="15610" width="7.7109375" style="25" customWidth="1"/>
    <col min="15611" max="15611" width="15.140625" style="25" customWidth="1"/>
    <col min="15612" max="15612" width="10" style="25" customWidth="1"/>
    <col min="15613" max="15613" width="8.42578125" style="25" customWidth="1"/>
    <col min="15614" max="15614" width="10.140625" style="25" customWidth="1"/>
    <col min="15615" max="15615" width="10" style="25" customWidth="1"/>
    <col min="15616" max="15616" width="8.42578125" style="25" customWidth="1"/>
    <col min="15617" max="15617" width="10.140625" style="25" customWidth="1"/>
    <col min="15618" max="15618" width="10" style="25" customWidth="1"/>
    <col min="15619" max="15619" width="8.42578125" style="25" customWidth="1"/>
    <col min="15620" max="15620" width="10.140625" style="25" customWidth="1"/>
    <col min="15621" max="15621" width="10" style="25" customWidth="1"/>
    <col min="15622" max="15622" width="8.42578125" style="25" customWidth="1"/>
    <col min="15623" max="15623" width="10.140625" style="25" customWidth="1"/>
    <col min="15624" max="15624" width="8.28515625" style="25" customWidth="1"/>
    <col min="15625" max="15625" width="7.7109375" style="25" customWidth="1"/>
    <col min="15626" max="15865" width="9.140625" style="25"/>
    <col min="15866" max="15866" width="7.7109375" style="25" customWidth="1"/>
    <col min="15867" max="15867" width="15.140625" style="25" customWidth="1"/>
    <col min="15868" max="15868" width="10" style="25" customWidth="1"/>
    <col min="15869" max="15869" width="8.42578125" style="25" customWidth="1"/>
    <col min="15870" max="15870" width="10.140625" style="25" customWidth="1"/>
    <col min="15871" max="15871" width="10" style="25" customWidth="1"/>
    <col min="15872" max="15872" width="8.42578125" style="25" customWidth="1"/>
    <col min="15873" max="15873" width="10.140625" style="25" customWidth="1"/>
    <col min="15874" max="15874" width="10" style="25" customWidth="1"/>
    <col min="15875" max="15875" width="8.42578125" style="25" customWidth="1"/>
    <col min="15876" max="15876" width="10.140625" style="25" customWidth="1"/>
    <col min="15877" max="15877" width="10" style="25" customWidth="1"/>
    <col min="15878" max="15878" width="8.42578125" style="25" customWidth="1"/>
    <col min="15879" max="15879" width="10.140625" style="25" customWidth="1"/>
    <col min="15880" max="15880" width="8.28515625" style="25" customWidth="1"/>
    <col min="15881" max="15881" width="7.7109375" style="25" customWidth="1"/>
    <col min="15882" max="16121" width="9.140625" style="25"/>
    <col min="16122" max="16122" width="7.7109375" style="25" customWidth="1"/>
    <col min="16123" max="16123" width="15.140625" style="25" customWidth="1"/>
    <col min="16124" max="16124" width="10" style="25" customWidth="1"/>
    <col min="16125" max="16125" width="8.42578125" style="25" customWidth="1"/>
    <col min="16126" max="16126" width="10.140625" style="25" customWidth="1"/>
    <col min="16127" max="16127" width="10" style="25" customWidth="1"/>
    <col min="16128" max="16128" width="8.42578125" style="25" customWidth="1"/>
    <col min="16129" max="16129" width="10.140625" style="25" customWidth="1"/>
    <col min="16130" max="16130" width="10" style="25" customWidth="1"/>
    <col min="16131" max="16131" width="8.42578125" style="25" customWidth="1"/>
    <col min="16132" max="16132" width="10.140625" style="25" customWidth="1"/>
    <col min="16133" max="16133" width="10" style="25" customWidth="1"/>
    <col min="16134" max="16134" width="8.42578125" style="25" customWidth="1"/>
    <col min="16135" max="16135" width="10.140625" style="25" customWidth="1"/>
    <col min="16136" max="16136" width="8.28515625" style="25" customWidth="1"/>
    <col min="16137" max="16137" width="7.7109375" style="25" customWidth="1"/>
    <col min="16138" max="16384" width="9.140625" style="25"/>
  </cols>
  <sheetData>
    <row r="4" spans="2:19" x14ac:dyDescent="0.2">
      <c r="P4" s="59" t="s">
        <v>181</v>
      </c>
    </row>
    <row r="9" spans="2:19" x14ac:dyDescent="0.2">
      <c r="B9" s="60">
        <v>1.1399999999999999</v>
      </c>
    </row>
    <row r="10" spans="2:19" x14ac:dyDescent="0.2">
      <c r="B10" s="186" t="s">
        <v>188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</row>
    <row r="11" spans="2:19" x14ac:dyDescent="0.2">
      <c r="B11" s="318"/>
      <c r="C11" s="318"/>
      <c r="D11" s="318"/>
      <c r="E11" s="318"/>
      <c r="F11" s="318"/>
      <c r="G11" s="318"/>
      <c r="H11" s="318"/>
      <c r="I11" s="318"/>
      <c r="J11" s="318"/>
    </row>
    <row r="12" spans="2:19" x14ac:dyDescent="0.2">
      <c r="B12" s="31">
        <v>2010</v>
      </c>
      <c r="C12" s="31"/>
      <c r="D12" s="31"/>
      <c r="E12" s="31">
        <v>2011</v>
      </c>
      <c r="F12" s="31"/>
      <c r="G12" s="31"/>
      <c r="H12" s="31">
        <v>2012</v>
      </c>
      <c r="I12" s="31"/>
      <c r="J12" s="31"/>
      <c r="K12" s="31">
        <v>2013</v>
      </c>
      <c r="L12" s="31"/>
      <c r="M12" s="31"/>
      <c r="N12" s="31">
        <v>2014</v>
      </c>
      <c r="O12" s="31"/>
      <c r="P12" s="31"/>
    </row>
    <row r="13" spans="2:19" ht="25.5" x14ac:dyDescent="0.2">
      <c r="B13" s="33" t="s">
        <v>47</v>
      </c>
      <c r="C13" s="319" t="s">
        <v>117</v>
      </c>
      <c r="D13" s="319" t="s">
        <v>133</v>
      </c>
      <c r="E13" s="33" t="s">
        <v>47</v>
      </c>
      <c r="F13" s="319" t="s">
        <v>117</v>
      </c>
      <c r="G13" s="319" t="s">
        <v>133</v>
      </c>
      <c r="H13" s="33" t="s">
        <v>47</v>
      </c>
      <c r="I13" s="319" t="s">
        <v>117</v>
      </c>
      <c r="J13" s="319" t="s">
        <v>133</v>
      </c>
      <c r="K13" s="33" t="s">
        <v>47</v>
      </c>
      <c r="L13" s="319" t="s">
        <v>117</v>
      </c>
      <c r="M13" s="319" t="s">
        <v>133</v>
      </c>
      <c r="N13" s="33" t="s">
        <v>47</v>
      </c>
      <c r="O13" s="319" t="s">
        <v>117</v>
      </c>
      <c r="P13" s="319" t="s">
        <v>133</v>
      </c>
    </row>
    <row r="14" spans="2:19" x14ac:dyDescent="0.2"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</row>
    <row r="15" spans="2:19" ht="15" x14ac:dyDescent="0.25">
      <c r="B15" s="292">
        <f>SUM(B17,B25)</f>
        <v>55036.000008241223</v>
      </c>
      <c r="C15" s="292">
        <v>22759.999997895109</v>
      </c>
      <c r="D15" s="293">
        <f>B15/C15</f>
        <v>2.4181019338018919</v>
      </c>
      <c r="E15" s="292">
        <f>SUM(E17,E25)</f>
        <v>55516.999996117433</v>
      </c>
      <c r="F15" s="292">
        <v>22142.928297473998</v>
      </c>
      <c r="G15" s="293">
        <f>E15/F15</f>
        <v>2.5072112979045618</v>
      </c>
      <c r="H15" s="292">
        <f>SUM(H17,H25)</f>
        <v>56732.000000000473</v>
      </c>
      <c r="I15" s="320">
        <v>24165.000000000149</v>
      </c>
      <c r="J15" s="293">
        <f>H15/I15</f>
        <v>2.3476929443409942</v>
      </c>
      <c r="K15" s="292">
        <f>SUM(K17,K25)</f>
        <v>55691.0000000004</v>
      </c>
      <c r="L15" s="321">
        <v>23387.214656290573</v>
      </c>
      <c r="M15" s="293">
        <f>K15/L15</f>
        <v>2.3812583421523827</v>
      </c>
      <c r="N15" s="292">
        <f>N17+N25</f>
        <v>58237.99999999944</v>
      </c>
      <c r="O15" s="321">
        <v>21188.82384361621</v>
      </c>
      <c r="P15" s="293">
        <f>N15/O15</f>
        <v>2.7485244310785775</v>
      </c>
      <c r="Q15" s="24"/>
      <c r="R15" s="24"/>
      <c r="S15" s="24"/>
    </row>
    <row r="16" spans="2:19" s="89" customFormat="1" ht="15" x14ac:dyDescent="0.25">
      <c r="B16" s="294"/>
      <c r="C16" s="294"/>
      <c r="D16" s="295"/>
      <c r="E16" s="294"/>
      <c r="F16" s="294"/>
      <c r="G16" s="295"/>
      <c r="H16" s="294"/>
      <c r="I16" s="211"/>
      <c r="J16" s="295"/>
      <c r="K16" s="294"/>
      <c r="L16" s="322"/>
      <c r="M16" s="295"/>
      <c r="N16" s="294"/>
      <c r="O16" s="322"/>
      <c r="P16" s="295"/>
      <c r="Q16" s="24"/>
      <c r="R16" s="24"/>
      <c r="S16" s="24"/>
    </row>
    <row r="17" spans="2:19" ht="15" x14ac:dyDescent="0.25">
      <c r="B17" s="292">
        <f>SUM(B19:B23)</f>
        <v>52740.00000720119</v>
      </c>
      <c r="C17" s="292">
        <v>21742</v>
      </c>
      <c r="D17" s="293">
        <f t="shared" ref="D17:D28" si="0">B17/C17</f>
        <v>2.4257198053169531</v>
      </c>
      <c r="E17" s="292">
        <f>SUM(E19:E23)</f>
        <v>53640.653218509411</v>
      </c>
      <c r="F17" s="292">
        <v>21203</v>
      </c>
      <c r="G17" s="293">
        <f t="shared" ref="G17:G28" si="1">E17/F17</f>
        <v>2.5298614921713631</v>
      </c>
      <c r="H17" s="292">
        <f>SUM(H19:H23)</f>
        <v>54581.753538831632</v>
      </c>
      <c r="I17" s="320">
        <v>23164.000000000149</v>
      </c>
      <c r="J17" s="293">
        <f t="shared" ref="J17" si="2">H17/I17</f>
        <v>2.3563181462109859</v>
      </c>
      <c r="K17" s="292">
        <f>SUM(K19:K23)</f>
        <v>53768.939647633022</v>
      </c>
      <c r="L17" s="321">
        <v>22493.654654727674</v>
      </c>
      <c r="M17" s="293">
        <f t="shared" ref="M17" si="3">K17/L17</f>
        <v>2.3904047818361951</v>
      </c>
      <c r="N17" s="292">
        <f>SUM(N19:N23)</f>
        <v>56399.499746038542</v>
      </c>
      <c r="O17" s="321">
        <v>20333.034369931996</v>
      </c>
      <c r="P17" s="293">
        <f t="shared" ref="P17" si="4">N17/O17</f>
        <v>2.773786672462462</v>
      </c>
      <c r="Q17" s="24"/>
      <c r="R17" s="24"/>
      <c r="S17" s="24"/>
    </row>
    <row r="18" spans="2:19" ht="15" x14ac:dyDescent="0.25">
      <c r="B18" s="294"/>
      <c r="C18" s="294"/>
      <c r="D18" s="293"/>
      <c r="E18" s="294"/>
      <c r="F18" s="294"/>
      <c r="G18" s="293"/>
      <c r="H18" s="294"/>
      <c r="I18" s="211"/>
      <c r="J18" s="293"/>
      <c r="K18" s="294"/>
      <c r="L18" s="322"/>
      <c r="M18" s="293"/>
      <c r="N18" s="294"/>
      <c r="O18" s="322"/>
      <c r="P18" s="293"/>
      <c r="Q18" s="24"/>
      <c r="R18" s="24"/>
      <c r="S18" s="24"/>
    </row>
    <row r="19" spans="2:19" ht="15" x14ac:dyDescent="0.25">
      <c r="B19" s="294">
        <v>28089.000012020868</v>
      </c>
      <c r="C19" s="294">
        <v>12338.129511386061</v>
      </c>
      <c r="D19" s="296">
        <f t="shared" si="0"/>
        <v>2.2766011643903838</v>
      </c>
      <c r="E19" s="294">
        <v>30679.128099088415</v>
      </c>
      <c r="F19" s="294">
        <v>12279.172413792923</v>
      </c>
      <c r="G19" s="296">
        <f t="shared" si="1"/>
        <v>2.4984687131379659</v>
      </c>
      <c r="H19" s="294">
        <v>30201.912177896749</v>
      </c>
      <c r="I19" s="211">
        <v>13109.000000000131</v>
      </c>
      <c r="J19" s="296">
        <f t="shared" ref="J19:J23" si="5">H19/I19</f>
        <v>2.3039066426040464</v>
      </c>
      <c r="K19" s="323">
        <v>29143.932134139566</v>
      </c>
      <c r="L19" s="211">
        <v>12698.862329903697</v>
      </c>
      <c r="M19" s="296">
        <f t="shared" ref="M19:M23" si="6">K19/L19</f>
        <v>2.2950033929819429</v>
      </c>
      <c r="N19" s="323">
        <v>30122.654850723746</v>
      </c>
      <c r="O19" s="211">
        <v>11228.555094363077</v>
      </c>
      <c r="P19" s="296">
        <f t="shared" ref="P19:P23" si="7">N19/O19</f>
        <v>2.6826830876793597</v>
      </c>
      <c r="Q19" s="24"/>
      <c r="R19" s="24"/>
      <c r="S19" s="24"/>
    </row>
    <row r="20" spans="2:19" ht="15" x14ac:dyDescent="0.25">
      <c r="B20" s="294">
        <v>11221.999998626554</v>
      </c>
      <c r="C20" s="294">
        <v>4562.286865048819</v>
      </c>
      <c r="D20" s="296">
        <f t="shared" si="0"/>
        <v>2.4597313431991901</v>
      </c>
      <c r="E20" s="294">
        <v>11398.389307292535</v>
      </c>
      <c r="F20" s="294">
        <v>4430.7172619047833</v>
      </c>
      <c r="G20" s="296">
        <f t="shared" si="1"/>
        <v>2.5725833163166727</v>
      </c>
      <c r="H20" s="294">
        <v>10286.850566329413</v>
      </c>
      <c r="I20" s="211">
        <v>4806.0000000000282</v>
      </c>
      <c r="J20" s="296">
        <f t="shared" si="5"/>
        <v>2.1404183450539644</v>
      </c>
      <c r="K20" s="323">
        <v>10728.373747530037</v>
      </c>
      <c r="L20" s="211">
        <v>4605.2707772856484</v>
      </c>
      <c r="M20" s="296">
        <f t="shared" si="6"/>
        <v>2.3295858737438566</v>
      </c>
      <c r="N20" s="323">
        <v>11281.766575653817</v>
      </c>
      <c r="O20" s="211">
        <v>4216.2623546257837</v>
      </c>
      <c r="P20" s="296">
        <f t="shared" si="7"/>
        <v>2.6757743296681396</v>
      </c>
      <c r="Q20" s="24"/>
      <c r="R20" s="24"/>
      <c r="S20" s="24"/>
    </row>
    <row r="21" spans="2:19" ht="15" x14ac:dyDescent="0.25">
      <c r="B21" s="294">
        <v>10542.999996465847</v>
      </c>
      <c r="C21" s="294">
        <v>3805.8078554632111</v>
      </c>
      <c r="D21" s="296">
        <f t="shared" si="0"/>
        <v>2.770239695977148</v>
      </c>
      <c r="E21" s="294">
        <v>8833.560369216555</v>
      </c>
      <c r="F21" s="294">
        <v>3512.6523605150355</v>
      </c>
      <c r="G21" s="296">
        <f t="shared" si="1"/>
        <v>2.514783548896752</v>
      </c>
      <c r="H21" s="294">
        <v>11133.840045047697</v>
      </c>
      <c r="I21" s="211">
        <v>4146.99999999999</v>
      </c>
      <c r="J21" s="296">
        <f t="shared" si="5"/>
        <v>2.6847938377255183</v>
      </c>
      <c r="K21" s="323">
        <v>11243.421991175594</v>
      </c>
      <c r="L21" s="211">
        <v>4106.9392379525107</v>
      </c>
      <c r="M21" s="296">
        <f t="shared" si="6"/>
        <v>2.7376645574091651</v>
      </c>
      <c r="N21" s="323">
        <v>11919.11527439223</v>
      </c>
      <c r="O21" s="211">
        <v>3847.0169209431351</v>
      </c>
      <c r="P21" s="296">
        <f t="shared" si="7"/>
        <v>3.0982747202136398</v>
      </c>
      <c r="Q21" s="24"/>
      <c r="R21" s="24"/>
      <c r="S21" s="24"/>
    </row>
    <row r="22" spans="2:19" ht="15" x14ac:dyDescent="0.25">
      <c r="B22" s="294">
        <v>1479.0000000879616</v>
      </c>
      <c r="C22" s="294">
        <v>534.94382019500267</v>
      </c>
      <c r="D22" s="296">
        <f t="shared" si="0"/>
        <v>2.7647763078164411</v>
      </c>
      <c r="E22" s="294">
        <v>1458.9414142962617</v>
      </c>
      <c r="F22" s="294">
        <v>482.43243243243143</v>
      </c>
      <c r="G22" s="296">
        <f t="shared" si="1"/>
        <v>3.0241362649278316</v>
      </c>
      <c r="H22" s="294">
        <v>1456.475661722935</v>
      </c>
      <c r="I22" s="211">
        <v>594</v>
      </c>
      <c r="J22" s="296">
        <f t="shared" si="5"/>
        <v>2.4519792284897894</v>
      </c>
      <c r="K22" s="323">
        <v>1292.4989413441642</v>
      </c>
      <c r="L22" s="211">
        <v>515.51538551705687</v>
      </c>
      <c r="M22" s="296">
        <f t="shared" si="6"/>
        <v>2.5071976077839082</v>
      </c>
      <c r="N22" s="323">
        <v>1844.8953294554519</v>
      </c>
      <c r="O22" s="211">
        <v>556.20000000000095</v>
      </c>
      <c r="P22" s="296">
        <f t="shared" si="7"/>
        <v>3.3169639148785488</v>
      </c>
      <c r="Q22" s="24"/>
      <c r="R22" s="24"/>
      <c r="S22" s="24"/>
    </row>
    <row r="23" spans="2:19" ht="15" x14ac:dyDescent="0.25">
      <c r="B23" s="294">
        <v>1406.9999999999652</v>
      </c>
      <c r="C23" s="294">
        <v>500.945378275</v>
      </c>
      <c r="D23" s="296">
        <f t="shared" si="0"/>
        <v>2.8086894520216048</v>
      </c>
      <c r="E23" s="294">
        <v>1270.6340286156385</v>
      </c>
      <c r="F23" s="294">
        <v>498.16216216216264</v>
      </c>
      <c r="G23" s="296">
        <f t="shared" si="1"/>
        <v>2.5506433951160252</v>
      </c>
      <c r="H23" s="294">
        <v>1502.6750878348428</v>
      </c>
      <c r="I23" s="211">
        <v>507.99999999999881</v>
      </c>
      <c r="J23" s="296">
        <f t="shared" si="5"/>
        <v>2.9580218264465477</v>
      </c>
      <c r="K23" s="323">
        <v>1360.7128334436641</v>
      </c>
      <c r="L23" s="211">
        <v>567.06692406876289</v>
      </c>
      <c r="M23" s="296">
        <f t="shared" si="6"/>
        <v>2.3995630421898198</v>
      </c>
      <c r="N23" s="323">
        <v>1231.0677158132967</v>
      </c>
      <c r="O23" s="211">
        <v>485.00000000000028</v>
      </c>
      <c r="P23" s="296">
        <f t="shared" si="7"/>
        <v>2.538283950130507</v>
      </c>
      <c r="Q23" s="24"/>
      <c r="R23" s="24"/>
      <c r="S23" s="24"/>
    </row>
    <row r="24" spans="2:19" ht="15" x14ac:dyDescent="0.25">
      <c r="B24" s="294"/>
      <c r="C24" s="294"/>
      <c r="D24" s="293"/>
      <c r="E24" s="294"/>
      <c r="F24" s="294"/>
      <c r="G24" s="293"/>
      <c r="H24" s="294"/>
      <c r="I24" s="211"/>
      <c r="J24" s="293"/>
      <c r="K24" s="294"/>
      <c r="L24" s="322"/>
      <c r="M24" s="293"/>
      <c r="N24" s="294"/>
      <c r="O24" s="322"/>
      <c r="P24" s="293"/>
      <c r="Q24" s="24"/>
      <c r="R24" s="24"/>
      <c r="S24" s="24"/>
    </row>
    <row r="25" spans="2:19" ht="12.75" customHeight="1" x14ac:dyDescent="0.2">
      <c r="B25" s="292">
        <f>SUM(B27:B28)</f>
        <v>2296.0000010400313</v>
      </c>
      <c r="C25" s="292">
        <v>1017.8865675270123</v>
      </c>
      <c r="D25" s="293">
        <f t="shared" si="0"/>
        <v>2.2556540918093027</v>
      </c>
      <c r="E25" s="292">
        <f>SUM(E27:E28)</f>
        <v>1876.3467776080251</v>
      </c>
      <c r="F25" s="292">
        <v>939.79166666666595</v>
      </c>
      <c r="G25" s="293">
        <f t="shared" si="1"/>
        <v>1.9965560923339676</v>
      </c>
      <c r="H25" s="292">
        <f>SUM(H27:H28)</f>
        <v>2150.246461168842</v>
      </c>
      <c r="I25" s="320">
        <v>1001.0000000000007</v>
      </c>
      <c r="J25" s="293">
        <f t="shared" ref="J25" si="8">H25/I25</f>
        <v>2.1480983628060346</v>
      </c>
      <c r="K25" s="292">
        <f>SUM(K27:K28)</f>
        <v>1922.0603523673776</v>
      </c>
      <c r="L25" s="320">
        <v>893.56000156290054</v>
      </c>
      <c r="M25" s="293">
        <f t="shared" ref="M25" si="9">K25/L25</f>
        <v>2.1510143124194863</v>
      </c>
      <c r="N25" s="292">
        <f>SUM(N27:N28)</f>
        <v>1838.5002539608988</v>
      </c>
      <c r="O25" s="320">
        <v>855.78947368421234</v>
      </c>
      <c r="P25" s="293">
        <f t="shared" ref="P25" si="10">N25/O25</f>
        <v>2.1483090298436043</v>
      </c>
    </row>
    <row r="26" spans="2:19" x14ac:dyDescent="0.2">
      <c r="B26" s="297"/>
      <c r="C26" s="297"/>
      <c r="D26" s="293"/>
      <c r="E26" s="297"/>
      <c r="F26" s="297"/>
      <c r="G26" s="293"/>
      <c r="H26" s="297"/>
      <c r="I26" s="211"/>
      <c r="J26" s="293"/>
      <c r="K26" s="211"/>
      <c r="L26" s="322"/>
      <c r="M26" s="293"/>
      <c r="N26" s="211"/>
      <c r="O26" s="322"/>
      <c r="P26" s="293"/>
    </row>
    <row r="27" spans="2:19" x14ac:dyDescent="0.2">
      <c r="B27" s="294">
        <v>2097.8938062600309</v>
      </c>
      <c r="C27" s="297">
        <v>896</v>
      </c>
      <c r="D27" s="296">
        <f t="shared" si="0"/>
        <v>2.3413993373437845</v>
      </c>
      <c r="E27" s="294">
        <v>1689.8659093399565</v>
      </c>
      <c r="F27" s="297">
        <v>827</v>
      </c>
      <c r="G27" s="296">
        <f t="shared" si="1"/>
        <v>2.043368693276852</v>
      </c>
      <c r="H27" s="294">
        <v>1970.3222237001041</v>
      </c>
      <c r="I27" s="211">
        <v>871.83870967741984</v>
      </c>
      <c r="J27" s="296">
        <f t="shared" ref="J27:J28" si="11">H27/I27</f>
        <v>2.2599618505458685</v>
      </c>
      <c r="K27" s="211">
        <v>1782.0888579498603</v>
      </c>
      <c r="L27" s="324">
        <v>822.07520143786849</v>
      </c>
      <c r="M27" s="296">
        <f t="shared" ref="M27:M28" si="12">K27/L27</f>
        <v>2.1677929888079084</v>
      </c>
      <c r="N27" s="211">
        <v>1731.7792600239238</v>
      </c>
      <c r="O27" s="324">
        <v>813.00000000000171</v>
      </c>
      <c r="P27" s="296">
        <f t="shared" ref="P27:P28" si="13">N27/O27</f>
        <v>2.1301097909273312</v>
      </c>
    </row>
    <row r="28" spans="2:19" x14ac:dyDescent="0.2">
      <c r="B28" s="300">
        <v>198.10619478000038</v>
      </c>
      <c r="C28" s="302">
        <v>122</v>
      </c>
      <c r="D28" s="301">
        <f t="shared" si="0"/>
        <v>1.6238212686885276</v>
      </c>
      <c r="E28" s="300">
        <v>186.4808682680686</v>
      </c>
      <c r="F28" s="302">
        <v>113</v>
      </c>
      <c r="G28" s="301">
        <f t="shared" si="1"/>
        <v>1.6502731705138816</v>
      </c>
      <c r="H28" s="300">
        <v>179.92423746873786</v>
      </c>
      <c r="I28" s="325">
        <v>129.16129032258081</v>
      </c>
      <c r="J28" s="301">
        <f t="shared" si="11"/>
        <v>1.3930198205621545</v>
      </c>
      <c r="K28" s="325">
        <v>139.97149441751719</v>
      </c>
      <c r="L28" s="326">
        <v>71.484800125031995</v>
      </c>
      <c r="M28" s="301">
        <f t="shared" si="12"/>
        <v>1.9580595339526319</v>
      </c>
      <c r="N28" s="325">
        <v>106.72099393697489</v>
      </c>
      <c r="O28" s="326">
        <v>42.789473684210598</v>
      </c>
      <c r="P28" s="301">
        <f t="shared" si="13"/>
        <v>2.4940945692527916</v>
      </c>
    </row>
    <row r="34" spans="2:19" ht="15" x14ac:dyDescent="0.25">
      <c r="O34" s="24"/>
      <c r="P34" s="24"/>
      <c r="Q34" s="24"/>
      <c r="R34" s="24"/>
      <c r="S34" s="24"/>
    </row>
    <row r="35" spans="2:19" ht="15" x14ac:dyDescent="0.25">
      <c r="B35" s="305"/>
      <c r="C35" s="305"/>
      <c r="D35" s="305"/>
      <c r="E35" s="305"/>
      <c r="F35" s="305"/>
      <c r="G35" s="305"/>
      <c r="H35" s="305"/>
      <c r="I35" s="305"/>
      <c r="O35" s="24"/>
      <c r="P35" s="24"/>
      <c r="Q35" s="24"/>
      <c r="R35" s="24"/>
      <c r="S35" s="24"/>
    </row>
    <row r="36" spans="2:19" ht="15" x14ac:dyDescent="0.25">
      <c r="B36" s="272"/>
      <c r="C36" s="272"/>
      <c r="D36" s="272"/>
      <c r="E36" s="272"/>
      <c r="F36" s="272"/>
      <c r="G36" s="272"/>
      <c r="H36" s="272"/>
      <c r="I36" s="272"/>
    </row>
    <row r="37" spans="2:19" ht="15" x14ac:dyDescent="0.25">
      <c r="O37" s="24"/>
      <c r="P37" s="24"/>
      <c r="Q37" s="24"/>
      <c r="R37" s="24"/>
      <c r="S37" s="24"/>
    </row>
    <row r="38" spans="2:19" ht="15" x14ac:dyDescent="0.25">
      <c r="O38" s="24"/>
      <c r="P38" s="24"/>
      <c r="Q38" s="24"/>
      <c r="R38" s="24"/>
      <c r="S38" s="24"/>
    </row>
    <row r="39" spans="2:19" ht="15" x14ac:dyDescent="0.25">
      <c r="O39" s="24"/>
      <c r="P39" s="24"/>
      <c r="Q39" s="24"/>
      <c r="R39" s="24"/>
      <c r="S39" s="24"/>
    </row>
    <row r="40" spans="2:19" ht="15" x14ac:dyDescent="0.25">
      <c r="O40" s="24"/>
      <c r="P40" s="24"/>
      <c r="Q40" s="24"/>
      <c r="R40" s="24"/>
      <c r="S40" s="24"/>
    </row>
    <row r="41" spans="2:19" ht="15" x14ac:dyDescent="0.25">
      <c r="O41" s="24"/>
      <c r="P41" s="24"/>
      <c r="Q41" s="24"/>
      <c r="R41" s="24"/>
      <c r="S41" s="24"/>
    </row>
    <row r="42" spans="2:19" ht="15" x14ac:dyDescent="0.25">
      <c r="O42" s="24"/>
      <c r="P42" s="24"/>
      <c r="Q42" s="24"/>
      <c r="R42" s="24"/>
      <c r="S42" s="24"/>
    </row>
    <row r="43" spans="2:19" ht="15" x14ac:dyDescent="0.25">
      <c r="O43" s="24"/>
      <c r="P43" s="24"/>
      <c r="Q43" s="24"/>
      <c r="R43" s="24"/>
      <c r="S43" s="24"/>
    </row>
    <row r="44" spans="2:19" ht="15" x14ac:dyDescent="0.25">
      <c r="O44" s="24"/>
      <c r="P44" s="24"/>
      <c r="Q44" s="24"/>
      <c r="R44" s="24"/>
      <c r="S44" s="24"/>
    </row>
    <row r="45" spans="2:19" ht="15" x14ac:dyDescent="0.25">
      <c r="O45" s="24"/>
      <c r="P45" s="24"/>
      <c r="Q45" s="24"/>
      <c r="R45" s="24"/>
      <c r="S45" s="24"/>
    </row>
    <row r="46" spans="2:19" ht="15" x14ac:dyDescent="0.25">
      <c r="O46" s="24"/>
      <c r="P46" s="24"/>
      <c r="Q46" s="24"/>
      <c r="R46" s="24"/>
      <c r="S46" s="24"/>
    </row>
  </sheetData>
  <mergeCells count="6">
    <mergeCell ref="N12:P12"/>
    <mergeCell ref="K12:M12"/>
    <mergeCell ref="B12:D12"/>
    <mergeCell ref="E12:G12"/>
    <mergeCell ref="H12:J12"/>
    <mergeCell ref="B10:P10"/>
  </mergeCells>
  <pageMargins left="0.7" right="0.7" top="0.75" bottom="0.75" header="0.3" footer="0.3"/>
  <pageSetup scale="42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72705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19050</xdr:rowOff>
              </from>
              <to>
                <xdr:col>1</xdr:col>
                <xdr:colOff>0</xdr:colOff>
                <xdr:row>0</xdr:row>
                <xdr:rowOff>66675</xdr:rowOff>
              </to>
            </anchor>
          </objectPr>
        </oleObject>
      </mc:Choice>
      <mc:Fallback>
        <oleObject progId="MSPhotoEd.3" shapeId="72705" r:id="rId4"/>
      </mc:Fallback>
    </mc:AlternateContent>
    <mc:AlternateContent xmlns:mc="http://schemas.openxmlformats.org/markup-compatibility/2006">
      <mc:Choice Requires="x14">
        <oleObject progId="MSPhotoEd.3" shapeId="72707" r:id="rId6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571500</xdr:colOff>
                <xdr:row>4</xdr:row>
                <xdr:rowOff>114300</xdr:rowOff>
              </to>
            </anchor>
          </objectPr>
        </oleObject>
      </mc:Choice>
      <mc:Fallback>
        <oleObject progId="MSPhotoEd.3" shapeId="7270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.01</vt:lpstr>
      <vt:lpstr>.02</vt:lpstr>
      <vt:lpstr>.02cp2</vt:lpstr>
      <vt:lpstr>.03</vt:lpstr>
      <vt:lpstr>.04</vt:lpstr>
      <vt:lpstr>Life Table</vt:lpstr>
      <vt:lpstr>.06</vt:lpstr>
      <vt:lpstr>.01 Fig</vt:lpstr>
      <vt:lpstr>.02 Fig &amp; .07</vt:lpstr>
      <vt:lpstr>.08</vt:lpstr>
      <vt:lpstr>.09</vt:lpstr>
      <vt:lpstr>.10</vt:lpstr>
      <vt:lpstr>.11</vt:lpstr>
      <vt:lpstr>.12</vt:lpstr>
      <vt:lpstr>.13</vt:lpstr>
      <vt:lpstr>1.14</vt:lpstr>
      <vt:lpstr>1.15</vt:lpstr>
      <vt:lpstr>'.01'!Print_Area</vt:lpstr>
      <vt:lpstr>'.01 Fig'!Print_Area</vt:lpstr>
      <vt:lpstr>'.02'!Print_Area</vt:lpstr>
      <vt:lpstr>'.02 Fig &amp; .07'!Print_Area</vt:lpstr>
      <vt:lpstr>'.02cp2'!Print_Area</vt:lpstr>
      <vt:lpstr>'.03'!Print_Area</vt:lpstr>
      <vt:lpstr>'.04'!Print_Area</vt:lpstr>
      <vt:lpstr>'.06'!Print_Area</vt:lpstr>
      <vt:lpstr>'.08'!Print_Area</vt:lpstr>
      <vt:lpstr>'.09'!Print_Area</vt:lpstr>
      <vt:lpstr>'.10'!Print_Area</vt:lpstr>
      <vt:lpstr>'.11'!Print_Area</vt:lpstr>
      <vt:lpstr>'.12'!Print_Area</vt:lpstr>
      <vt:lpstr>'.13'!Print_Area</vt:lpstr>
      <vt:lpstr>'1.14'!Print_Area</vt:lpstr>
      <vt:lpstr>'1.15'!Print_Area</vt:lpstr>
      <vt:lpstr>'Life Table'!Print_Area</vt:lpstr>
    </vt:vector>
  </TitlesOfParts>
  <Company>CIG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</dc:creator>
  <cp:lastModifiedBy>Administrator</cp:lastModifiedBy>
  <cp:lastPrinted>2015-04-22T15:53:46Z</cp:lastPrinted>
  <dcterms:created xsi:type="dcterms:W3CDTF">2012-06-11T20:18:28Z</dcterms:created>
  <dcterms:modified xsi:type="dcterms:W3CDTF">2015-08-05T17:59:51Z</dcterms:modified>
</cp:coreProperties>
</file>