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55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6" sheetId="6" r:id="rId6"/>
    <sheet name="2.07" sheetId="7" r:id="rId7"/>
  </sheets>
  <definedNames>
    <definedName name="_xlnm.Print_Area" localSheetId="0">'2.01'!$A$1:$B$43</definedName>
    <definedName name="_xlnm.Print_Area" localSheetId="1">'2.02'!$A$1:$D$54</definedName>
    <definedName name="_xlnm.Print_Area" localSheetId="2">'2.03'!$A$1:$E$44</definedName>
    <definedName name="_xlnm.Print_Area" localSheetId="4">'2.05'!$A$1:$K$63</definedName>
    <definedName name="_xlnm.Print_Area" localSheetId="5">'2.06'!$A$1:$G$58</definedName>
    <definedName name="_xlnm.Print_Area" localSheetId="6">'2.07'!$A$1:$Q$67</definedName>
  </definedNames>
  <calcPr calcId="152511" concurrentCalc="0"/>
</workbook>
</file>

<file path=xl/calcChain.xml><?xml version="1.0" encoding="utf-8"?>
<calcChain xmlns="http://schemas.openxmlformats.org/spreadsheetml/2006/main">
  <c r="F51" i="5" l="1"/>
  <c r="H51" i="5"/>
  <c r="O53" i="7"/>
  <c r="O39" i="7"/>
  <c r="O25" i="7"/>
  <c r="D52" i="6"/>
  <c r="T14" i="9"/>
  <c r="S14" i="9"/>
  <c r="T15" i="9"/>
  <c r="S15" i="9"/>
  <c r="S12" i="9"/>
  <c r="T12" i="9"/>
  <c r="R12" i="9"/>
  <c r="R14" i="9"/>
  <c r="R15" i="9"/>
  <c r="R16" i="9"/>
  <c r="R17" i="9"/>
  <c r="R18" i="9"/>
  <c r="R19" i="9"/>
  <c r="R20" i="9"/>
  <c r="R21" i="9"/>
  <c r="R22" i="9"/>
  <c r="R23" i="9"/>
  <c r="R24" i="9"/>
  <c r="R25" i="9"/>
  <c r="R13" i="9"/>
  <c r="Q12" i="3"/>
  <c r="R13" i="3"/>
  <c r="R14" i="3"/>
  <c r="R15" i="3"/>
  <c r="R16" i="3"/>
  <c r="R18" i="3"/>
  <c r="R19" i="3"/>
  <c r="R12" i="3"/>
  <c r="M14" i="2"/>
  <c r="N16" i="2"/>
  <c r="N17" i="2"/>
  <c r="N18" i="2"/>
  <c r="N19" i="2"/>
  <c r="N20" i="2"/>
  <c r="N21" i="2"/>
  <c r="N22" i="2"/>
  <c r="N14" i="2"/>
  <c r="AF13" i="1"/>
  <c r="AF15" i="1"/>
  <c r="AF17" i="1"/>
  <c r="AF19" i="1"/>
  <c r="AF21" i="1"/>
  <c r="AF23" i="1"/>
  <c r="AF25" i="1"/>
  <c r="AF27" i="1"/>
  <c r="AF29" i="1"/>
  <c r="AF31" i="1"/>
  <c r="AF33" i="1"/>
  <c r="AF35" i="1"/>
  <c r="AD13" i="1"/>
  <c r="AD15" i="1"/>
  <c r="AD17" i="1"/>
  <c r="AD19" i="1"/>
  <c r="AD21" i="1"/>
  <c r="AD23" i="1"/>
  <c r="AD25" i="1"/>
  <c r="AD27" i="1"/>
  <c r="AD29" i="1"/>
  <c r="AD31" i="1"/>
  <c r="AD33" i="1"/>
  <c r="AD35" i="1"/>
  <c r="AF11" i="1"/>
  <c r="AD11" i="1"/>
  <c r="AE11" i="1"/>
  <c r="AC11" i="1"/>
  <c r="AB25" i="1"/>
  <c r="AB11" i="1"/>
  <c r="AB15" i="1"/>
  <c r="AB17" i="1"/>
  <c r="AB19" i="1"/>
  <c r="AB21" i="1"/>
  <c r="AB23" i="1"/>
  <c r="AB27" i="1"/>
  <c r="AB29" i="1"/>
  <c r="AB31" i="1"/>
  <c r="AB33" i="1"/>
  <c r="AB35" i="1"/>
  <c r="AB13" i="1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E12" i="9"/>
  <c r="D12" i="9"/>
  <c r="C12" i="9"/>
  <c r="C12" i="3"/>
  <c r="D13" i="3"/>
  <c r="D14" i="3"/>
  <c r="D15" i="3"/>
  <c r="D16" i="3"/>
  <c r="D17" i="3"/>
  <c r="D18" i="3"/>
  <c r="D19" i="3"/>
  <c r="D12" i="3"/>
  <c r="E12" i="3"/>
  <c r="G12" i="3"/>
  <c r="I12" i="3"/>
  <c r="J16" i="3"/>
  <c r="K12" i="3"/>
  <c r="N13" i="3"/>
  <c r="M12" i="3"/>
  <c r="O12" i="3"/>
  <c r="F13" i="3"/>
  <c r="F14" i="3"/>
  <c r="F15" i="3"/>
  <c r="F16" i="3"/>
  <c r="F17" i="3"/>
  <c r="F18" i="3"/>
  <c r="F19" i="3"/>
  <c r="F12" i="3"/>
  <c r="L13" i="3"/>
  <c r="P13" i="3"/>
  <c r="L14" i="3"/>
  <c r="P14" i="3"/>
  <c r="J15" i="3"/>
  <c r="N15" i="3"/>
  <c r="P15" i="3"/>
  <c r="L16" i="3"/>
  <c r="N16" i="3"/>
  <c r="P16" i="3"/>
  <c r="L17" i="3"/>
  <c r="N17" i="3"/>
  <c r="L18" i="3"/>
  <c r="P18" i="3"/>
  <c r="J19" i="3"/>
  <c r="N19" i="3"/>
  <c r="P19" i="3"/>
  <c r="W13" i="1"/>
  <c r="AA13" i="1"/>
  <c r="W15" i="1"/>
  <c r="AA15" i="1"/>
  <c r="W17" i="1"/>
  <c r="AA17" i="1"/>
  <c r="W19" i="1"/>
  <c r="AA19" i="1"/>
  <c r="W21" i="1"/>
  <c r="AA21" i="1"/>
  <c r="W23" i="1"/>
  <c r="AA23" i="1"/>
  <c r="W25" i="1"/>
  <c r="AA25" i="1"/>
  <c r="W27" i="1"/>
  <c r="AA27" i="1"/>
  <c r="W29" i="1"/>
  <c r="AA29" i="1"/>
  <c r="W31" i="1"/>
  <c r="AA31" i="1"/>
  <c r="W33" i="1"/>
  <c r="AA33" i="1"/>
  <c r="W35" i="1"/>
  <c r="AA35" i="1"/>
  <c r="Y13" i="1"/>
  <c r="Y15" i="1"/>
  <c r="Y17" i="1"/>
  <c r="Y19" i="1"/>
  <c r="Y21" i="1"/>
  <c r="Y23" i="1"/>
  <c r="Y25" i="1"/>
  <c r="Y27" i="1"/>
  <c r="Y29" i="1"/>
  <c r="Y31" i="1"/>
  <c r="Y33" i="1"/>
  <c r="Y35" i="1"/>
  <c r="Z11" i="1"/>
  <c r="X11" i="1"/>
  <c r="W11" i="1"/>
  <c r="AA11" i="1"/>
  <c r="Y11" i="1"/>
  <c r="J18" i="3"/>
  <c r="J17" i="3"/>
  <c r="J13" i="3"/>
  <c r="L19" i="3"/>
  <c r="N18" i="3"/>
  <c r="P17" i="3"/>
  <c r="L15" i="3"/>
  <c r="L12" i="3"/>
  <c r="N14" i="3"/>
  <c r="D51" i="6"/>
  <c r="H50" i="5"/>
  <c r="F50" i="5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P12" i="9"/>
  <c r="Q12" i="9"/>
  <c r="O12" i="9"/>
  <c r="O52" i="7"/>
  <c r="O38" i="7"/>
  <c r="O24" i="7"/>
  <c r="J12" i="3"/>
  <c r="O51" i="7"/>
  <c r="O37" i="7"/>
  <c r="O23" i="7"/>
  <c r="D50" i="6"/>
  <c r="F49" i="5"/>
  <c r="H49" i="5"/>
  <c r="M12" i="9"/>
  <c r="N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12" i="9"/>
  <c r="R19" i="1"/>
  <c r="T19" i="1"/>
  <c r="R17" i="1"/>
  <c r="V17" i="1"/>
  <c r="R21" i="1"/>
  <c r="V21" i="1"/>
  <c r="R23" i="1"/>
  <c r="V23" i="1"/>
  <c r="R25" i="1"/>
  <c r="V25" i="1"/>
  <c r="R27" i="1"/>
  <c r="V27" i="1"/>
  <c r="R29" i="1"/>
  <c r="V29" i="1"/>
  <c r="R31" i="1"/>
  <c r="V31" i="1"/>
  <c r="R33" i="1"/>
  <c r="V33" i="1"/>
  <c r="R35" i="1"/>
  <c r="V35" i="1"/>
  <c r="T23" i="1"/>
  <c r="T27" i="1"/>
  <c r="T31" i="1"/>
  <c r="T35" i="1"/>
  <c r="U11" i="1"/>
  <c r="S11" i="1"/>
  <c r="T33" i="1"/>
  <c r="T29" i="1"/>
  <c r="T25" i="1"/>
  <c r="T21" i="1"/>
  <c r="T17" i="1"/>
  <c r="R15" i="1"/>
  <c r="T15" i="1"/>
  <c r="R13" i="1"/>
  <c r="T13" i="1"/>
  <c r="V15" i="1"/>
  <c r="V13" i="1"/>
  <c r="O50" i="7"/>
  <c r="O36" i="7"/>
  <c r="O22" i="7"/>
  <c r="F48" i="5"/>
  <c r="H48" i="5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12" i="9"/>
  <c r="K12" i="9"/>
  <c r="J12" i="9"/>
  <c r="P11" i="1"/>
  <c r="N11" i="1"/>
  <c r="M15" i="1"/>
  <c r="O15" i="1"/>
  <c r="M17" i="1"/>
  <c r="O17" i="1"/>
  <c r="M19" i="1"/>
  <c r="O19" i="1"/>
  <c r="M21" i="1"/>
  <c r="O21" i="1"/>
  <c r="M23" i="1"/>
  <c r="O23" i="1"/>
  <c r="M25" i="1"/>
  <c r="O25" i="1"/>
  <c r="M27" i="1"/>
  <c r="O27" i="1"/>
  <c r="M29" i="1"/>
  <c r="O29" i="1"/>
  <c r="M31" i="1"/>
  <c r="O31" i="1"/>
  <c r="M33" i="1"/>
  <c r="O33" i="1"/>
  <c r="M35" i="1"/>
  <c r="O35" i="1"/>
  <c r="M13" i="1"/>
  <c r="M11" i="1"/>
  <c r="Q11" i="1"/>
  <c r="Q35" i="1"/>
  <c r="Q27" i="1"/>
  <c r="Q19" i="1"/>
  <c r="Q33" i="1"/>
  <c r="Q25" i="1"/>
  <c r="Q17" i="1"/>
  <c r="Q31" i="1"/>
  <c r="Q23" i="1"/>
  <c r="Q15" i="1"/>
  <c r="Q13" i="1"/>
  <c r="Q29" i="1"/>
  <c r="Q21" i="1"/>
  <c r="O13" i="1"/>
  <c r="H12" i="9"/>
  <c r="G12" i="9"/>
  <c r="F25" i="9"/>
  <c r="F14" i="9"/>
  <c r="F15" i="9"/>
  <c r="F16" i="9"/>
  <c r="F17" i="9"/>
  <c r="F18" i="9"/>
  <c r="F19" i="9"/>
  <c r="F20" i="9"/>
  <c r="F21" i="9"/>
  <c r="F22" i="9"/>
  <c r="F23" i="9"/>
  <c r="F24" i="9"/>
  <c r="F13" i="9"/>
  <c r="F12" i="9"/>
  <c r="D47" i="6"/>
  <c r="D45" i="6"/>
  <c r="D46" i="6"/>
  <c r="D44" i="6"/>
  <c r="F11" i="1"/>
  <c r="D11" i="1"/>
  <c r="C11" i="1"/>
  <c r="O35" i="7"/>
  <c r="O49" i="7"/>
  <c r="O21" i="7"/>
  <c r="F47" i="5"/>
  <c r="H47" i="5"/>
  <c r="H21" i="1"/>
  <c r="L21" i="1"/>
  <c r="H13" i="1"/>
  <c r="L13" i="1"/>
  <c r="J13" i="1"/>
  <c r="K11" i="1"/>
  <c r="I11" i="1"/>
  <c r="H35" i="1"/>
  <c r="J35" i="1"/>
  <c r="H33" i="1"/>
  <c r="L33" i="1"/>
  <c r="H31" i="1"/>
  <c r="L31" i="1"/>
  <c r="H29" i="1"/>
  <c r="J29" i="1"/>
  <c r="H27" i="1"/>
  <c r="L27" i="1"/>
  <c r="H25" i="1"/>
  <c r="L25" i="1"/>
  <c r="H23" i="1"/>
  <c r="J23" i="1"/>
  <c r="J21" i="1"/>
  <c r="H19" i="1"/>
  <c r="L19" i="1"/>
  <c r="H17" i="1"/>
  <c r="L17" i="1"/>
  <c r="H15" i="1"/>
  <c r="L15" i="1"/>
  <c r="O48" i="7"/>
  <c r="O34" i="7"/>
  <c r="O20" i="7"/>
  <c r="H45" i="5"/>
  <c r="F45" i="5"/>
  <c r="H44" i="5"/>
  <c r="F44" i="5"/>
  <c r="D1048573" i="1"/>
  <c r="O47" i="7"/>
  <c r="O33" i="7"/>
  <c r="O19" i="7"/>
  <c r="H43" i="5"/>
  <c r="H42" i="5"/>
  <c r="H41" i="5"/>
  <c r="H39" i="5"/>
  <c r="H38" i="5"/>
  <c r="H37" i="5"/>
  <c r="H36" i="5"/>
  <c r="H35" i="5"/>
  <c r="H33" i="5"/>
  <c r="H32" i="5"/>
  <c r="H31" i="5"/>
  <c r="H30" i="5"/>
  <c r="H29" i="5"/>
  <c r="H27" i="5"/>
  <c r="H26" i="5"/>
  <c r="H25" i="5"/>
  <c r="H24" i="5"/>
  <c r="H23" i="5"/>
  <c r="H21" i="5"/>
  <c r="H20" i="5"/>
  <c r="H19" i="5"/>
  <c r="H18" i="5"/>
  <c r="H17" i="5"/>
  <c r="H15" i="5"/>
  <c r="H14" i="5"/>
  <c r="H13" i="5"/>
  <c r="H12" i="5"/>
  <c r="H11" i="5"/>
  <c r="F43" i="5"/>
  <c r="F42" i="5"/>
  <c r="F41" i="5"/>
  <c r="F39" i="5"/>
  <c r="F38" i="5"/>
  <c r="F37" i="5"/>
  <c r="F36" i="5"/>
  <c r="F35" i="5"/>
  <c r="F33" i="5"/>
  <c r="F32" i="5"/>
  <c r="F31" i="5"/>
  <c r="F30" i="5"/>
  <c r="F29" i="5"/>
  <c r="F27" i="5"/>
  <c r="F26" i="5"/>
  <c r="F25" i="5"/>
  <c r="F24" i="5"/>
  <c r="F23" i="5"/>
  <c r="F21" i="5"/>
  <c r="F20" i="5"/>
  <c r="F19" i="5"/>
  <c r="F18" i="5"/>
  <c r="F17" i="5"/>
  <c r="F15" i="5"/>
  <c r="F14" i="5"/>
  <c r="F13" i="5"/>
  <c r="F12" i="5"/>
  <c r="F11" i="5"/>
  <c r="O32" i="7"/>
  <c r="O18" i="7"/>
  <c r="O46" i="7"/>
  <c r="O45" i="7"/>
  <c r="D43" i="6"/>
  <c r="O44" i="7"/>
  <c r="K43" i="7"/>
  <c r="J43" i="7"/>
  <c r="I43" i="7"/>
  <c r="H43" i="7"/>
  <c r="G43" i="7"/>
  <c r="F43" i="7"/>
  <c r="O42" i="7"/>
  <c r="O41" i="7"/>
  <c r="O31" i="7"/>
  <c r="O28" i="7"/>
  <c r="O27" i="7"/>
  <c r="O17" i="7"/>
  <c r="O16" i="7"/>
  <c r="O15" i="7"/>
  <c r="O14" i="7"/>
  <c r="O13" i="7"/>
  <c r="D37" i="6"/>
  <c r="D35" i="6"/>
  <c r="D34" i="6"/>
  <c r="D33" i="6"/>
  <c r="D32" i="6"/>
  <c r="D31" i="6"/>
  <c r="D29" i="6"/>
  <c r="D27" i="6"/>
  <c r="D26" i="6"/>
  <c r="D25" i="6"/>
  <c r="D24" i="6"/>
  <c r="D22" i="6"/>
  <c r="D21" i="6"/>
  <c r="D20" i="6"/>
  <c r="D19" i="6"/>
  <c r="D18" i="6"/>
  <c r="D16" i="6"/>
  <c r="D15" i="6"/>
  <c r="D14" i="6"/>
  <c r="D13" i="6"/>
  <c r="D11" i="6"/>
  <c r="O43" i="7"/>
  <c r="H11" i="1"/>
  <c r="L11" i="1"/>
  <c r="J31" i="1"/>
  <c r="L35" i="1"/>
  <c r="L23" i="1"/>
  <c r="J27" i="1"/>
  <c r="J17" i="1"/>
  <c r="J25" i="1"/>
  <c r="J15" i="1"/>
  <c r="J33" i="1"/>
  <c r="L29" i="1"/>
  <c r="J19" i="1"/>
  <c r="R11" i="1"/>
  <c r="V19" i="1"/>
  <c r="T11" i="1"/>
  <c r="V11" i="1"/>
</calcChain>
</file>

<file path=xl/sharedStrings.xml><?xml version="1.0" encoding="utf-8"?>
<sst xmlns="http://schemas.openxmlformats.org/spreadsheetml/2006/main" count="226" uniqueCount="94">
  <si>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</si>
  <si>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</si>
  <si>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</si>
  <si>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</si>
  <si>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</si>
  <si>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</si>
  <si>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</si>
  <si>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</si>
  <si>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</si>
  <si>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</si>
  <si>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</si>
  <si>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</si>
  <si>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</si>
  <si>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</si>
  <si>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</si>
  <si>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</si>
  <si>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</si>
  <si>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</si>
  <si>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</si>
  <si>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</si>
  <si>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</si>
  <si>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</si>
  <si>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</si>
  <si>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</si>
  <si>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</si>
  <si>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</si>
  <si>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</si>
  <si>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</si>
  <si>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</si>
  <si>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</si>
  <si>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</si>
  <si>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</si>
  <si>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</si>
  <si>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</si>
  <si>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</si>
  <si>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</si>
  <si>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</si>
  <si>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</si>
  <si>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</si>
  <si>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</si>
  <si>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</si>
  <si>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</si>
  <si>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</si>
  <si>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</si>
  <si>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</si>
  <si>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</si>
  <si>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</si>
  <si>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</si>
  <si>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</si>
  <si>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</si>
  <si>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</si>
  <si>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</si>
  <si>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</si>
  <si>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</si>
  <si>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</si>
  <si>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</si>
  <si>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</si>
  <si>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</si>
  <si>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</si>
  <si>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</si>
  <si>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</si>
  <si>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</si>
  <si>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</si>
  <si>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</si>
  <si>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</si>
  <si>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</si>
  <si>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Crude birth and death rates are expressed as per thousand of the mid-year population</t>
  </si>
  <si>
    <t>From 1997, figures on deaths include all three Islands</t>
  </si>
  <si>
    <t>Starting 2009, resident deaths outside of the Islands but buried in the Islands are included in total deaths</t>
  </si>
  <si>
    <t>2.05a</t>
  </si>
  <si>
    <t>45 - 49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</si>
  <si>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</si>
  <si>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</si>
  <si>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</si>
  <si>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</si>
  <si>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</si>
  <si>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</si>
  <si>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</si>
  <si>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</si>
  <si>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</si>
  <si>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</si>
  <si>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</si>
  <si>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</si>
  <si>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</si>
  <si>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</si>
  <si>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</si>
  <si>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>Live Births by Marital Status of Mother, 2015-2019</t>
  </si>
  <si>
    <t>Births, Deaths and Resident Marriages by Month, 2007-2019</t>
  </si>
  <si>
    <t>Resident Births and Deaths, 1985 -  2019</t>
  </si>
  <si>
    <t>Compendium of Statistics 2019</t>
  </si>
  <si>
    <t>Live Births by Age of Mother, 2015 - 2019</t>
  </si>
  <si>
    <t>Number of Deaths by Age Group and Sex, 2017-2019</t>
  </si>
  <si>
    <t>Resident Marriages and Divorces, 1985 -  2019</t>
  </si>
  <si>
    <t>Live Births by Sex and Month,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</si>
</sst>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  <numFmt numFmtId="170" formatCode="########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  <xf numFmtId="0" fontId="11" fillId="0" borderId="0"/>
  </cellStyleXfs>
  <cellXfs count="20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1" xfId="0" applyFont="1" applyFill="1" applyBorder="1"/>
    <xf numFmtId="0" fontId="4" fillId="0" borderId="0" xfId="0" applyFont="1" applyFill="1"/>
    <xf numFmtId="165" fontId="4" fillId="0" borderId="0" xfId="1" applyNumberFormat="1" applyFont="1" applyFill="1" applyBorder="1"/>
    <xf numFmtId="165" fontId="2" fillId="0" borderId="0" xfId="0" applyNumberFormat="1" applyFont="1" applyFill="1" applyBorder="1"/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167" fontId="2" fillId="0" borderId="0" xfId="0" applyNumberFormat="1" applyFont="1" applyFill="1"/>
    <xf numFmtId="0" fontId="6" fillId="0" borderId="0" xfId="0" applyFont="1" applyFill="1" applyAlignment="1" applyProtection="1">
      <alignment horizontal="right"/>
      <protection locked="0"/>
    </xf>
    <xf numFmtId="49" fontId="3" fillId="0" borderId="0" xfId="0" applyNumberFormat="1" applyFont="1" applyFill="1"/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5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5" fontId="4" fillId="0" borderId="0" xfId="1" applyNumberFormat="1" applyFont="1" applyFill="1" applyAlignment="1"/>
    <xf numFmtId="0" fontId="2" fillId="0" borderId="0" xfId="0" applyFont="1" applyFill="1" applyBorder="1" applyAlignment="1">
      <alignment horizontal="right"/>
    </xf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165" fontId="2" fillId="0" borderId="15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2" xfId="1" applyNumberFormat="1" applyFont="1" applyFill="1" applyBorder="1"/>
    <xf numFmtId="166" fontId="4" fillId="0" borderId="1" xfId="1" applyNumberFormat="1" applyFont="1" applyFill="1" applyBorder="1"/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2" fillId="0" borderId="18" xfId="0" applyFont="1" applyFill="1" applyBorder="1"/>
    <xf numFmtId="0" fontId="3" fillId="0" borderId="14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" fontId="3" fillId="0" borderId="19" xfId="0" applyNumberFormat="1" applyFont="1" applyFill="1" applyBorder="1"/>
    <xf numFmtId="1" fontId="3" fillId="0" borderId="0" xfId="0" applyNumberFormat="1" applyFont="1" applyFill="1" applyBorder="1"/>
    <xf numFmtId="164" fontId="3" fillId="0" borderId="14" xfId="0" applyNumberFormat="1" applyFont="1" applyFill="1" applyBorder="1"/>
    <xf numFmtId="1" fontId="3" fillId="0" borderId="0" xfId="0" applyNumberFormat="1" applyFont="1" applyFill="1"/>
    <xf numFmtId="164" fontId="8" fillId="0" borderId="0" xfId="0" applyNumberFormat="1" applyFont="1" applyFill="1" applyBorder="1"/>
    <xf numFmtId="1" fontId="3" fillId="0" borderId="19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14" xfId="0" applyNumberFormat="1" applyFont="1" applyFill="1" applyBorder="1"/>
    <xf numFmtId="1" fontId="2" fillId="0" borderId="13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" fontId="4" fillId="0" borderId="15" xfId="0" applyNumberFormat="1" applyFont="1" applyFill="1" applyBorder="1" applyAlignment="1">
      <alignment horizontal="left"/>
    </xf>
    <xf numFmtId="1" fontId="2" fillId="0" borderId="14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left"/>
    </xf>
    <xf numFmtId="41" fontId="4" fillId="0" borderId="20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11" xfId="2" applyNumberFormat="1" applyFont="1" applyFill="1" applyBorder="1" applyAlignment="1">
      <alignment horizontal="right"/>
    </xf>
    <xf numFmtId="41" fontId="4" fillId="0" borderId="20" xfId="2" applyNumberFormat="1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center"/>
    </xf>
    <xf numFmtId="41" fontId="4" fillId="0" borderId="11" xfId="2" applyNumberFormat="1" applyFont="1" applyFill="1" applyBorder="1" applyAlignment="1">
      <alignment horizontal="center"/>
    </xf>
    <xf numFmtId="41" fontId="4" fillId="0" borderId="9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13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Fill="1" applyBorder="1" applyAlignment="1">
      <alignment horizontal="center"/>
    </xf>
    <xf numFmtId="166" fontId="2" fillId="0" borderId="13" xfId="1" quotePrefix="1" applyNumberFormat="1" applyFont="1" applyFill="1" applyBorder="1" applyAlignment="1">
      <alignment horizontal="center"/>
    </xf>
    <xf numFmtId="165" fontId="2" fillId="0" borderId="13" xfId="1" quotePrefix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6" fontId="2" fillId="0" borderId="1" xfId="1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Alignment="1"/>
    <xf numFmtId="164" fontId="8" fillId="0" borderId="13" xfId="0" applyNumberFormat="1" applyFont="1" applyFill="1" applyBorder="1" applyAlignment="1"/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5" fontId="4" fillId="0" borderId="13" xfId="2" applyNumberFormat="1" applyFont="1" applyFill="1" applyBorder="1" applyAlignment="1"/>
    <xf numFmtId="16" fontId="4" fillId="0" borderId="1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3" fillId="0" borderId="3" xfId="0" applyFont="1" applyFill="1" applyBorder="1" applyAlignment="1"/>
    <xf numFmtId="165" fontId="3" fillId="0" borderId="13" xfId="0" applyNumberFormat="1" applyFont="1" applyFill="1" applyBorder="1" applyAlignment="1"/>
    <xf numFmtId="165" fontId="3" fillId="0" borderId="13" xfId="2" applyNumberFormat="1" applyFont="1" applyFill="1" applyBorder="1" applyAlignment="1"/>
    <xf numFmtId="165" fontId="3" fillId="0" borderId="13" xfId="2" applyNumberFormat="1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165" fontId="4" fillId="0" borderId="13" xfId="1" applyNumberFormat="1" applyFont="1" applyFill="1" applyBorder="1" applyAlignment="1"/>
    <xf numFmtId="170" fontId="12" fillId="0" borderId="13" xfId="0" applyNumberFormat="1" applyFont="1" applyFill="1" applyBorder="1" applyAlignment="1">
      <alignment vertical="top"/>
    </xf>
    <xf numFmtId="170" fontId="12" fillId="0" borderId="13" xfId="5" applyNumberFormat="1" applyFont="1" applyFill="1" applyBorder="1" applyAlignment="1">
      <alignment vertical="top"/>
    </xf>
    <xf numFmtId="165" fontId="3" fillId="0" borderId="20" xfId="0" applyNumberFormat="1" applyFont="1" applyFill="1" applyBorder="1" applyAlignment="1"/>
    <xf numFmtId="165" fontId="4" fillId="0" borderId="9" xfId="1" applyNumberFormat="1" applyFont="1" applyFill="1" applyBorder="1" applyAlignment="1"/>
    <xf numFmtId="165" fontId="4" fillId="0" borderId="9" xfId="2" applyNumberFormat="1" applyFont="1" applyFill="1" applyBorder="1" applyAlignment="1"/>
    <xf numFmtId="170" fontId="12" fillId="0" borderId="9" xfId="5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37" fontId="2" fillId="0" borderId="2" xfId="1" applyNumberFormat="1" applyFont="1" applyFill="1" applyBorder="1"/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4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9" fontId="8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</cellXfs>
  <cellStyles count="6">
    <cellStyle name="Comma" xfId="1" builtinId="3"/>
    <cellStyle name="Comma_EDUCAT Chapter 2" xfId="2"/>
    <cellStyle name="Normal" xfId="0" builtinId="0"/>
    <cellStyle name="Normal 2" xfId="5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1</xdr:col>
          <xdr:colOff>219075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409575</xdr:colOff>
          <xdr:row>3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581025</xdr:colOff>
          <xdr:row>3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0</xdr:col>
          <xdr:colOff>828675</xdr:colOff>
          <xdr:row>3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38100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48573"/>
  <sheetViews>
    <sheetView tabSelected="1" zoomScaleNormal="100" workbookViewId="0">
      <selection activeCell="P48" sqref="P48"/>
    </sheetView>
  </sheetViews>
  <sheetFormatPr defaultRowHeight="12.75" x14ac:dyDescent="0.2"/>
  <cols>
    <col min="1" max="1" width="9.140625" style="1"/>
    <col min="2" max="2" width="10.42578125" style="1" bestFit="1" customWidth="1"/>
    <col min="3" max="9" width="9.140625" style="1" hidden="1" customWidth="1"/>
    <col min="10" max="10" width="8" style="1" hidden="1" customWidth="1"/>
    <col min="11" max="11" width="9.140625" style="1" hidden="1" customWidth="1"/>
    <col min="12" max="12" width="8.28515625" style="1" hidden="1" customWidth="1"/>
    <col min="13" max="14" width="9.140625" style="1"/>
    <col min="15" max="15" width="8.140625" style="1" customWidth="1"/>
    <col min="16" max="16" width="9.140625" style="1"/>
    <col min="17" max="17" width="7.85546875" style="1" customWidth="1"/>
    <col min="18" max="16384" width="9.140625" style="1"/>
  </cols>
  <sheetData>
    <row r="2" spans="1:32" x14ac:dyDescent="0.2">
      <c r="S2" s="12" t="s">
        <v>89</v>
      </c>
      <c r="T2" s="12"/>
      <c r="U2" s="12"/>
    </row>
    <row r="5" spans="1:32" x14ac:dyDescent="0.2">
      <c r="B5" s="9">
        <v>2.0099999999999998</v>
      </c>
      <c r="I5" s="188" t="s">
        <v>93</v>
      </c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32" x14ac:dyDescent="0.2">
      <c r="B6" s="26"/>
    </row>
    <row r="7" spans="1:32" x14ac:dyDescent="0.2">
      <c r="A7" s="4"/>
      <c r="B7" s="61"/>
      <c r="C7" s="189">
        <v>2014</v>
      </c>
      <c r="D7" s="190"/>
      <c r="E7" s="190"/>
      <c r="F7" s="190"/>
      <c r="G7" s="190"/>
      <c r="H7" s="189">
        <v>2015</v>
      </c>
      <c r="I7" s="190"/>
      <c r="J7" s="190"/>
      <c r="K7" s="190"/>
      <c r="L7" s="190"/>
      <c r="M7" s="189">
        <v>2016</v>
      </c>
      <c r="N7" s="190"/>
      <c r="O7" s="190"/>
      <c r="P7" s="190"/>
      <c r="Q7" s="190"/>
      <c r="R7" s="189">
        <v>2017</v>
      </c>
      <c r="S7" s="190"/>
      <c r="T7" s="190"/>
      <c r="U7" s="190"/>
      <c r="V7" s="190"/>
      <c r="W7" s="189">
        <v>2018</v>
      </c>
      <c r="X7" s="190"/>
      <c r="Y7" s="190"/>
      <c r="Z7" s="190"/>
      <c r="AA7" s="190"/>
      <c r="AB7" s="189">
        <v>2019</v>
      </c>
      <c r="AC7" s="190"/>
      <c r="AD7" s="190"/>
      <c r="AE7" s="190"/>
      <c r="AF7" s="190"/>
    </row>
    <row r="8" spans="1:32" ht="12.75" customHeight="1" x14ac:dyDescent="0.2">
      <c r="A8" s="4"/>
      <c r="B8" s="62"/>
      <c r="C8" s="191" t="s">
        <v>0</v>
      </c>
      <c r="D8" s="193" t="s">
        <v>1</v>
      </c>
      <c r="E8" s="194"/>
      <c r="F8" s="193" t="s">
        <v>2</v>
      </c>
      <c r="G8" s="195"/>
      <c r="H8" s="191" t="s">
        <v>0</v>
      </c>
      <c r="I8" s="193" t="s">
        <v>1</v>
      </c>
      <c r="J8" s="194"/>
      <c r="K8" s="193" t="s">
        <v>2</v>
      </c>
      <c r="L8" s="195"/>
      <c r="M8" s="191" t="s">
        <v>0</v>
      </c>
      <c r="N8" s="193" t="s">
        <v>1</v>
      </c>
      <c r="O8" s="194"/>
      <c r="P8" s="193" t="s">
        <v>2</v>
      </c>
      <c r="Q8" s="195"/>
      <c r="R8" s="191" t="s">
        <v>0</v>
      </c>
      <c r="S8" s="193" t="s">
        <v>1</v>
      </c>
      <c r="T8" s="194"/>
      <c r="U8" s="193" t="s">
        <v>2</v>
      </c>
      <c r="V8" s="195"/>
      <c r="W8" s="191" t="s">
        <v>0</v>
      </c>
      <c r="X8" s="193" t="s">
        <v>1</v>
      </c>
      <c r="Y8" s="194"/>
      <c r="Z8" s="193" t="s">
        <v>2</v>
      </c>
      <c r="AA8" s="195"/>
      <c r="AB8" s="191" t="s">
        <v>0</v>
      </c>
      <c r="AC8" s="193" t="s">
        <v>1</v>
      </c>
      <c r="AD8" s="194"/>
      <c r="AE8" s="193" t="s">
        <v>2</v>
      </c>
      <c r="AF8" s="195"/>
    </row>
    <row r="9" spans="1:32" x14ac:dyDescent="0.2">
      <c r="A9" s="4"/>
      <c r="B9" s="63"/>
      <c r="C9" s="192"/>
      <c r="D9" s="64" t="s">
        <v>3</v>
      </c>
      <c r="E9" s="65" t="s">
        <v>4</v>
      </c>
      <c r="F9" s="32" t="s">
        <v>3</v>
      </c>
      <c r="G9" s="32" t="s">
        <v>4</v>
      </c>
      <c r="H9" s="192"/>
      <c r="I9" s="64" t="s">
        <v>3</v>
      </c>
      <c r="J9" s="65" t="s">
        <v>4</v>
      </c>
      <c r="K9" s="32" t="s">
        <v>3</v>
      </c>
      <c r="L9" s="32" t="s">
        <v>4</v>
      </c>
      <c r="M9" s="192"/>
      <c r="N9" s="64" t="s">
        <v>3</v>
      </c>
      <c r="O9" s="65" t="s">
        <v>4</v>
      </c>
      <c r="P9" s="32" t="s">
        <v>3</v>
      </c>
      <c r="Q9" s="32" t="s">
        <v>4</v>
      </c>
      <c r="R9" s="192"/>
      <c r="S9" s="64" t="s">
        <v>3</v>
      </c>
      <c r="T9" s="65" t="s">
        <v>4</v>
      </c>
      <c r="U9" s="32" t="s">
        <v>3</v>
      </c>
      <c r="V9" s="32" t="s">
        <v>4</v>
      </c>
      <c r="W9" s="192"/>
      <c r="X9" s="64" t="s">
        <v>3</v>
      </c>
      <c r="Y9" s="65" t="s">
        <v>4</v>
      </c>
      <c r="Z9" s="32" t="s">
        <v>3</v>
      </c>
      <c r="AA9" s="32" t="s">
        <v>4</v>
      </c>
      <c r="AB9" s="192"/>
      <c r="AC9" s="64" t="s">
        <v>3</v>
      </c>
      <c r="AD9" s="65" t="s">
        <v>4</v>
      </c>
      <c r="AE9" s="32" t="s">
        <v>3</v>
      </c>
      <c r="AF9" s="32" t="s">
        <v>4</v>
      </c>
    </row>
    <row r="10" spans="1:32" x14ac:dyDescent="0.2">
      <c r="A10" s="4"/>
      <c r="B10" s="62"/>
      <c r="C10" s="66"/>
      <c r="D10" s="36"/>
      <c r="E10" s="67"/>
      <c r="F10" s="4"/>
      <c r="G10" s="4"/>
      <c r="H10" s="68"/>
      <c r="I10" s="69"/>
      <c r="J10" s="70"/>
      <c r="K10" s="71"/>
      <c r="L10" s="71"/>
      <c r="M10" s="68"/>
      <c r="N10" s="69"/>
      <c r="O10" s="70"/>
      <c r="P10" s="71"/>
      <c r="Q10" s="71"/>
      <c r="R10" s="68"/>
      <c r="S10" s="69"/>
      <c r="T10" s="69"/>
      <c r="U10" s="72"/>
      <c r="V10" s="71"/>
      <c r="W10" s="68"/>
      <c r="X10" s="69"/>
      <c r="Y10" s="69"/>
      <c r="Z10" s="72"/>
      <c r="AA10" s="71"/>
      <c r="AB10" s="68"/>
      <c r="AC10" s="69"/>
      <c r="AD10" s="69"/>
      <c r="AE10" s="72"/>
      <c r="AF10" s="71"/>
    </row>
    <row r="11" spans="1:32" x14ac:dyDescent="0.2">
      <c r="A11" s="4"/>
      <c r="B11" s="73" t="s">
        <v>5</v>
      </c>
      <c r="C11" s="74">
        <f>SUM(D11+F11)</f>
        <v>711</v>
      </c>
      <c r="D11" s="75">
        <f>SUM(D13:D35)</f>
        <v>351</v>
      </c>
      <c r="E11" s="76">
        <v>49.6</v>
      </c>
      <c r="F11" s="77">
        <f>SUM(F13:F35)</f>
        <v>360</v>
      </c>
      <c r="G11" s="78">
        <v>50.4</v>
      </c>
      <c r="H11" s="79">
        <f>SUM(I11+K11)</f>
        <v>649</v>
      </c>
      <c r="I11" s="80">
        <f>SUM(I13:I35)</f>
        <v>324</v>
      </c>
      <c r="J11" s="81">
        <v>49.5</v>
      </c>
      <c r="K11" s="82">
        <f>SUM(K13:K35)</f>
        <v>325</v>
      </c>
      <c r="L11" s="83">
        <f t="shared" ref="L11" si="0">(K11/H11)*100</f>
        <v>50.077041602465336</v>
      </c>
      <c r="M11" s="79">
        <f>SUM(M13:M35)</f>
        <v>660</v>
      </c>
      <c r="N11" s="80">
        <f>SUM(N13:N35)</f>
        <v>336</v>
      </c>
      <c r="O11" s="81">
        <v>49.5</v>
      </c>
      <c r="P11" s="82">
        <f>SUM(P13:P35)</f>
        <v>324</v>
      </c>
      <c r="Q11" s="83">
        <f t="shared" ref="Q11" si="1">(P11/M11)*100</f>
        <v>49.090909090909093</v>
      </c>
      <c r="R11" s="79">
        <f>SUM(R12:R35)</f>
        <v>625</v>
      </c>
      <c r="S11" s="80">
        <f>SUM(S12:S35)</f>
        <v>318</v>
      </c>
      <c r="T11" s="84">
        <f t="shared" ref="T11" si="2">S11/R11*100</f>
        <v>50.88</v>
      </c>
      <c r="U11" s="85">
        <f>SUM(U12:U35)</f>
        <v>307</v>
      </c>
      <c r="V11" s="86">
        <f t="shared" ref="V11" si="3">U11/R11*100</f>
        <v>49.120000000000005</v>
      </c>
      <c r="W11" s="79">
        <f>X11+Z11</f>
        <v>640</v>
      </c>
      <c r="X11" s="80">
        <f>SUM(X12:X35)</f>
        <v>292</v>
      </c>
      <c r="Y11" s="84">
        <f>+X11/W11*100</f>
        <v>45.625</v>
      </c>
      <c r="Z11" s="85">
        <f>SUM(Z12:Z35)</f>
        <v>348</v>
      </c>
      <c r="AA11" s="86">
        <f>+Z11/W11*100</f>
        <v>54.374999999999993</v>
      </c>
      <c r="AB11" s="79">
        <f>SUM(AB13:AB35)</f>
        <v>646</v>
      </c>
      <c r="AC11" s="80">
        <f>SUM(AC13:AC36)</f>
        <v>281</v>
      </c>
      <c r="AD11" s="84">
        <f>+AC11/AB11*100</f>
        <v>43.4984520123839</v>
      </c>
      <c r="AE11" s="85">
        <f>SUM(AE13:AE35)</f>
        <v>365</v>
      </c>
      <c r="AF11" s="86">
        <f>+AE11/AB11*100</f>
        <v>56.5015479876161</v>
      </c>
    </row>
    <row r="12" spans="1:32" x14ac:dyDescent="0.2">
      <c r="A12" s="4"/>
      <c r="B12" s="87"/>
      <c r="C12" s="74"/>
      <c r="E12" s="76"/>
      <c r="F12" s="88"/>
      <c r="G12" s="78"/>
      <c r="H12" s="79"/>
      <c r="I12" s="26"/>
      <c r="J12" s="81"/>
      <c r="K12" s="89"/>
      <c r="L12" s="86"/>
      <c r="M12" s="79"/>
      <c r="N12" s="26"/>
      <c r="O12" s="81"/>
      <c r="P12" s="89"/>
      <c r="Q12" s="86"/>
      <c r="R12" s="79"/>
      <c r="S12" s="26"/>
      <c r="T12" s="84"/>
      <c r="U12" s="90"/>
      <c r="V12" s="86"/>
      <c r="W12" s="79"/>
      <c r="X12" s="26"/>
      <c r="Y12" s="84"/>
      <c r="Z12" s="90"/>
      <c r="AA12" s="86"/>
      <c r="AB12" s="79"/>
      <c r="AC12" s="26"/>
      <c r="AD12" s="84"/>
      <c r="AE12" s="90"/>
      <c r="AF12" s="86"/>
    </row>
    <row r="13" spans="1:32" x14ac:dyDescent="0.2">
      <c r="A13" s="4"/>
      <c r="B13" s="91" t="s">
        <v>6</v>
      </c>
      <c r="C13" s="74">
        <v>56</v>
      </c>
      <c r="D13" s="92">
        <v>27</v>
      </c>
      <c r="E13" s="93">
        <v>48.2</v>
      </c>
      <c r="F13" s="94">
        <v>30</v>
      </c>
      <c r="G13" s="95">
        <v>51.8</v>
      </c>
      <c r="H13" s="79">
        <f>SUM(I13,K13,)</f>
        <v>56</v>
      </c>
      <c r="I13" s="96">
        <v>26</v>
      </c>
      <c r="J13" s="97">
        <f>(I13/H13)*100</f>
        <v>46.428571428571431</v>
      </c>
      <c r="K13" s="98">
        <v>30</v>
      </c>
      <c r="L13" s="86">
        <f>(K13/H13)*100</f>
        <v>53.571428571428569</v>
      </c>
      <c r="M13" s="79">
        <f>SUM(N13,P13,)</f>
        <v>54</v>
      </c>
      <c r="N13" s="96">
        <v>25</v>
      </c>
      <c r="O13" s="97">
        <f>(N13/M13)*100</f>
        <v>46.296296296296298</v>
      </c>
      <c r="P13" s="98">
        <v>29</v>
      </c>
      <c r="Q13" s="86">
        <f>(P13/M13)*100</f>
        <v>53.703703703703709</v>
      </c>
      <c r="R13" s="79">
        <f>SUM(S13,U13)</f>
        <v>52</v>
      </c>
      <c r="S13" s="96">
        <v>24</v>
      </c>
      <c r="T13" s="84">
        <f>S13/R13*100</f>
        <v>46.153846153846153</v>
      </c>
      <c r="U13" s="98">
        <v>28</v>
      </c>
      <c r="V13" s="86">
        <f>U13/R13*100</f>
        <v>53.846153846153847</v>
      </c>
      <c r="W13" s="79">
        <f>X13+Z13</f>
        <v>55</v>
      </c>
      <c r="X13" s="96">
        <v>33</v>
      </c>
      <c r="Y13" s="84">
        <f t="shared" ref="Y13:Y35" si="4">+X13/W13*100</f>
        <v>60</v>
      </c>
      <c r="Z13" s="98">
        <v>22</v>
      </c>
      <c r="AA13" s="86">
        <f t="shared" ref="AA13:AA35" si="5">+Z13/W13*100</f>
        <v>40</v>
      </c>
      <c r="AB13" s="79">
        <f>SUM(AE13)+AC13</f>
        <v>50</v>
      </c>
      <c r="AC13" s="96">
        <v>30</v>
      </c>
      <c r="AD13" s="84">
        <f t="shared" ref="AD13:AD35" si="6">+AC13/AB13*100</f>
        <v>60</v>
      </c>
      <c r="AE13" s="98">
        <v>20</v>
      </c>
      <c r="AF13" s="86">
        <f t="shared" ref="AF13:AF35" si="7">+AE13/AB13*100</f>
        <v>40</v>
      </c>
    </row>
    <row r="14" spans="1:32" x14ac:dyDescent="0.2">
      <c r="A14" s="4"/>
      <c r="B14" s="91"/>
      <c r="C14" s="74"/>
      <c r="D14" s="4"/>
      <c r="E14" s="93"/>
      <c r="F14" s="88"/>
      <c r="G14" s="95"/>
      <c r="H14" s="79"/>
      <c r="I14" s="71"/>
      <c r="J14" s="97"/>
      <c r="K14" s="89"/>
      <c r="L14" s="86"/>
      <c r="M14" s="79"/>
      <c r="N14" s="71"/>
      <c r="O14" s="97"/>
      <c r="P14" s="89"/>
      <c r="Q14" s="86"/>
      <c r="R14" s="79"/>
      <c r="S14" s="71"/>
      <c r="T14" s="84"/>
      <c r="U14" s="98"/>
      <c r="V14" s="86"/>
      <c r="W14" s="79"/>
      <c r="X14" s="71"/>
      <c r="Y14" s="84"/>
      <c r="Z14" s="98"/>
      <c r="AA14" s="86"/>
      <c r="AB14" s="79"/>
      <c r="AC14" s="71"/>
      <c r="AD14" s="84"/>
      <c r="AE14" s="98"/>
      <c r="AF14" s="86"/>
    </row>
    <row r="15" spans="1:32" x14ac:dyDescent="0.2">
      <c r="A15" s="4"/>
      <c r="B15" s="99" t="s">
        <v>7</v>
      </c>
      <c r="C15" s="74">
        <v>57</v>
      </c>
      <c r="D15" s="88">
        <v>32</v>
      </c>
      <c r="E15" s="93">
        <v>56.1</v>
      </c>
      <c r="F15" s="88">
        <v>25</v>
      </c>
      <c r="G15" s="95">
        <v>43.9</v>
      </c>
      <c r="H15" s="79">
        <f>SUM(I15,K15,)</f>
        <v>42</v>
      </c>
      <c r="I15" s="89">
        <v>24</v>
      </c>
      <c r="J15" s="97">
        <f t="shared" ref="J15:J35" si="8">(I15/H15)*100</f>
        <v>57.142857142857139</v>
      </c>
      <c r="K15" s="89">
        <v>18</v>
      </c>
      <c r="L15" s="86">
        <f t="shared" ref="L15:L35" si="9">(K15/H15)*100</f>
        <v>42.857142857142854</v>
      </c>
      <c r="M15" s="79">
        <f t="shared" ref="M15:M35" si="10">SUM(N15,P15,)</f>
        <v>46</v>
      </c>
      <c r="N15" s="89">
        <v>21</v>
      </c>
      <c r="O15" s="97">
        <f t="shared" ref="O15:O35" si="11">(N15/M15)*100</f>
        <v>45.652173913043477</v>
      </c>
      <c r="P15" s="89">
        <v>25</v>
      </c>
      <c r="Q15" s="86">
        <f t="shared" ref="Q15:Q35" si="12">(P15/M15)*100</f>
        <v>54.347826086956516</v>
      </c>
      <c r="R15" s="79">
        <f>SUM(S15,U15)</f>
        <v>39</v>
      </c>
      <c r="S15" s="89">
        <v>13</v>
      </c>
      <c r="T15" s="84">
        <f t="shared" ref="T15:T35" si="13">S15/R15*100</f>
        <v>33.333333333333329</v>
      </c>
      <c r="U15" s="98">
        <v>26</v>
      </c>
      <c r="V15" s="86">
        <f t="shared" ref="V15:V35" si="14">U15/R15*100</f>
        <v>66.666666666666657</v>
      </c>
      <c r="W15" s="79">
        <f>X15+Z15</f>
        <v>50</v>
      </c>
      <c r="X15" s="89">
        <v>26</v>
      </c>
      <c r="Y15" s="84">
        <f t="shared" si="4"/>
        <v>52</v>
      </c>
      <c r="Z15" s="98">
        <v>24</v>
      </c>
      <c r="AA15" s="86">
        <f t="shared" si="5"/>
        <v>48</v>
      </c>
      <c r="AB15" s="79">
        <f t="shared" ref="AB15:AB35" si="15">SUM(AE15)+AC15</f>
        <v>42</v>
      </c>
      <c r="AC15" s="89">
        <v>21</v>
      </c>
      <c r="AD15" s="84">
        <f t="shared" si="6"/>
        <v>50</v>
      </c>
      <c r="AE15" s="98">
        <v>21</v>
      </c>
      <c r="AF15" s="86">
        <f t="shared" si="7"/>
        <v>50</v>
      </c>
    </row>
    <row r="16" spans="1:32" x14ac:dyDescent="0.2">
      <c r="A16" s="4"/>
      <c r="B16" s="99"/>
      <c r="C16" s="74"/>
      <c r="D16" s="88"/>
      <c r="E16" s="93"/>
      <c r="F16" s="88"/>
      <c r="G16" s="95"/>
      <c r="H16" s="79"/>
      <c r="I16" s="89"/>
      <c r="J16" s="97"/>
      <c r="K16" s="89"/>
      <c r="L16" s="86"/>
      <c r="M16" s="79"/>
      <c r="N16" s="89"/>
      <c r="O16" s="97"/>
      <c r="P16" s="89"/>
      <c r="Q16" s="86"/>
      <c r="R16" s="79"/>
      <c r="S16" s="89"/>
      <c r="T16" s="84"/>
      <c r="U16" s="98"/>
      <c r="V16" s="86"/>
      <c r="W16" s="79"/>
      <c r="X16" s="89"/>
      <c r="Y16" s="84"/>
      <c r="Z16" s="98"/>
      <c r="AA16" s="86"/>
      <c r="AB16" s="79"/>
      <c r="AC16" s="89"/>
      <c r="AD16" s="84"/>
      <c r="AE16" s="98"/>
      <c r="AF16" s="86"/>
    </row>
    <row r="17" spans="1:32" x14ac:dyDescent="0.2">
      <c r="A17" s="4"/>
      <c r="B17" s="99" t="s">
        <v>8</v>
      </c>
      <c r="C17" s="74">
        <v>52</v>
      </c>
      <c r="D17" s="88">
        <v>26</v>
      </c>
      <c r="E17" s="93">
        <v>48.1</v>
      </c>
      <c r="F17" s="88">
        <v>27</v>
      </c>
      <c r="G17" s="95">
        <v>51.9</v>
      </c>
      <c r="H17" s="79">
        <f>SUM(I17,K17,)</f>
        <v>58</v>
      </c>
      <c r="I17" s="89">
        <v>32</v>
      </c>
      <c r="J17" s="97">
        <f t="shared" si="8"/>
        <v>55.172413793103445</v>
      </c>
      <c r="K17" s="89">
        <v>26</v>
      </c>
      <c r="L17" s="86">
        <f t="shared" si="9"/>
        <v>44.827586206896555</v>
      </c>
      <c r="M17" s="79">
        <f t="shared" si="10"/>
        <v>56</v>
      </c>
      <c r="N17" s="89">
        <v>21</v>
      </c>
      <c r="O17" s="97">
        <f t="shared" si="11"/>
        <v>37.5</v>
      </c>
      <c r="P17" s="89">
        <v>35</v>
      </c>
      <c r="Q17" s="86">
        <f t="shared" si="12"/>
        <v>62.5</v>
      </c>
      <c r="R17" s="79">
        <f>SUM(S17,U17)</f>
        <v>56</v>
      </c>
      <c r="S17" s="89">
        <v>39</v>
      </c>
      <c r="T17" s="84">
        <f t="shared" si="13"/>
        <v>69.642857142857139</v>
      </c>
      <c r="U17" s="98">
        <v>17</v>
      </c>
      <c r="V17" s="86">
        <f t="shared" si="14"/>
        <v>30.357142857142854</v>
      </c>
      <c r="W17" s="79">
        <f>X17+Z17</f>
        <v>46</v>
      </c>
      <c r="X17" s="89">
        <v>16</v>
      </c>
      <c r="Y17" s="84">
        <f t="shared" si="4"/>
        <v>34.782608695652172</v>
      </c>
      <c r="Z17" s="98">
        <v>30</v>
      </c>
      <c r="AA17" s="86">
        <f t="shared" si="5"/>
        <v>65.217391304347828</v>
      </c>
      <c r="AB17" s="79">
        <f t="shared" si="15"/>
        <v>45</v>
      </c>
      <c r="AC17" s="89">
        <v>20</v>
      </c>
      <c r="AD17" s="84">
        <f t="shared" si="6"/>
        <v>44.444444444444443</v>
      </c>
      <c r="AE17" s="98">
        <v>25</v>
      </c>
      <c r="AF17" s="86">
        <f t="shared" si="7"/>
        <v>55.555555555555557</v>
      </c>
    </row>
    <row r="18" spans="1:32" x14ac:dyDescent="0.2">
      <c r="A18" s="4"/>
      <c r="B18" s="99"/>
      <c r="C18" s="74"/>
      <c r="D18" s="88"/>
      <c r="E18" s="93"/>
      <c r="F18" s="88"/>
      <c r="G18" s="95"/>
      <c r="H18" s="79"/>
      <c r="I18" s="89"/>
      <c r="J18" s="97"/>
      <c r="K18" s="89"/>
      <c r="L18" s="86"/>
      <c r="M18" s="79"/>
      <c r="N18" s="89"/>
      <c r="O18" s="97"/>
      <c r="P18" s="89"/>
      <c r="Q18" s="86"/>
      <c r="R18" s="79"/>
      <c r="S18" s="89"/>
      <c r="T18" s="84"/>
      <c r="U18" s="98"/>
      <c r="V18" s="86"/>
      <c r="W18" s="79"/>
      <c r="X18" s="89"/>
      <c r="Y18" s="84"/>
      <c r="Z18" s="98"/>
      <c r="AA18" s="86"/>
      <c r="AB18" s="79"/>
      <c r="AC18" s="89"/>
      <c r="AD18" s="84"/>
      <c r="AE18" s="98"/>
      <c r="AF18" s="86"/>
    </row>
    <row r="19" spans="1:32" x14ac:dyDescent="0.2">
      <c r="A19" s="4"/>
      <c r="B19" s="99" t="s">
        <v>9</v>
      </c>
      <c r="C19" s="74">
        <v>53</v>
      </c>
      <c r="D19" s="88">
        <v>26</v>
      </c>
      <c r="E19" s="93">
        <v>49.1</v>
      </c>
      <c r="F19" s="88">
        <v>28</v>
      </c>
      <c r="G19" s="95">
        <v>50.9</v>
      </c>
      <c r="H19" s="79">
        <f>SUM(I19,K19,)</f>
        <v>49</v>
      </c>
      <c r="I19" s="89">
        <v>29</v>
      </c>
      <c r="J19" s="97">
        <f t="shared" si="8"/>
        <v>59.183673469387756</v>
      </c>
      <c r="K19" s="89">
        <v>20</v>
      </c>
      <c r="L19" s="86">
        <f t="shared" si="9"/>
        <v>40.816326530612244</v>
      </c>
      <c r="M19" s="79">
        <f t="shared" si="10"/>
        <v>48</v>
      </c>
      <c r="N19" s="89">
        <v>23</v>
      </c>
      <c r="O19" s="97">
        <f t="shared" si="11"/>
        <v>47.916666666666671</v>
      </c>
      <c r="P19" s="89">
        <v>25</v>
      </c>
      <c r="Q19" s="86">
        <f t="shared" si="12"/>
        <v>52.083333333333336</v>
      </c>
      <c r="R19" s="79">
        <f>SUM(S19,U19)</f>
        <v>54</v>
      </c>
      <c r="S19" s="89">
        <v>29</v>
      </c>
      <c r="T19" s="84">
        <f>(S19/R19)*100</f>
        <v>53.703703703703709</v>
      </c>
      <c r="U19" s="98">
        <v>25</v>
      </c>
      <c r="V19" s="86">
        <f t="shared" si="14"/>
        <v>46.296296296296298</v>
      </c>
      <c r="W19" s="79">
        <f>X19+Z19</f>
        <v>52</v>
      </c>
      <c r="X19" s="89">
        <v>17</v>
      </c>
      <c r="Y19" s="84">
        <f t="shared" si="4"/>
        <v>32.692307692307693</v>
      </c>
      <c r="Z19" s="98">
        <v>35</v>
      </c>
      <c r="AA19" s="86">
        <f t="shared" si="5"/>
        <v>67.307692307692307</v>
      </c>
      <c r="AB19" s="79">
        <f t="shared" si="15"/>
        <v>54</v>
      </c>
      <c r="AC19" s="89">
        <v>24</v>
      </c>
      <c r="AD19" s="84">
        <f t="shared" si="6"/>
        <v>44.444444444444443</v>
      </c>
      <c r="AE19" s="98">
        <v>30</v>
      </c>
      <c r="AF19" s="86">
        <f t="shared" si="7"/>
        <v>55.555555555555557</v>
      </c>
    </row>
    <row r="20" spans="1:32" x14ac:dyDescent="0.2">
      <c r="A20" s="4"/>
      <c r="B20" s="99"/>
      <c r="C20" s="74"/>
      <c r="D20" s="88"/>
      <c r="E20" s="93"/>
      <c r="F20" s="88"/>
      <c r="G20" s="95"/>
      <c r="H20" s="79"/>
      <c r="I20" s="89"/>
      <c r="J20" s="97"/>
      <c r="K20" s="89"/>
      <c r="L20" s="86"/>
      <c r="M20" s="79"/>
      <c r="N20" s="89"/>
      <c r="O20" s="97"/>
      <c r="P20" s="89"/>
      <c r="Q20" s="86"/>
      <c r="R20" s="79"/>
      <c r="S20" s="89"/>
      <c r="T20" s="84"/>
      <c r="U20" s="98"/>
      <c r="V20" s="86"/>
      <c r="W20" s="79"/>
      <c r="X20" s="89"/>
      <c r="Y20" s="84"/>
      <c r="Z20" s="98"/>
      <c r="AA20" s="86"/>
      <c r="AB20" s="79"/>
      <c r="AC20" s="89"/>
      <c r="AD20" s="84"/>
      <c r="AE20" s="98"/>
      <c r="AF20" s="86"/>
    </row>
    <row r="21" spans="1:32" x14ac:dyDescent="0.2">
      <c r="A21" s="4"/>
      <c r="B21" s="99" t="s">
        <v>10</v>
      </c>
      <c r="C21" s="74">
        <v>45</v>
      </c>
      <c r="D21" s="88">
        <v>23</v>
      </c>
      <c r="E21" s="93">
        <v>51.1</v>
      </c>
      <c r="F21" s="88">
        <v>22</v>
      </c>
      <c r="G21" s="95">
        <v>48.9</v>
      </c>
      <c r="H21" s="79">
        <f>SUM(I21,K21,)</f>
        <v>62</v>
      </c>
      <c r="I21" s="89">
        <v>36</v>
      </c>
      <c r="J21" s="97">
        <f t="shared" si="8"/>
        <v>58.064516129032263</v>
      </c>
      <c r="K21" s="89">
        <v>26</v>
      </c>
      <c r="L21" s="86">
        <f t="shared" si="9"/>
        <v>41.935483870967744</v>
      </c>
      <c r="M21" s="79">
        <f t="shared" si="10"/>
        <v>60</v>
      </c>
      <c r="N21" s="89">
        <v>33</v>
      </c>
      <c r="O21" s="97">
        <f t="shared" si="11"/>
        <v>55.000000000000007</v>
      </c>
      <c r="P21" s="89">
        <v>27</v>
      </c>
      <c r="Q21" s="86">
        <f t="shared" si="12"/>
        <v>45</v>
      </c>
      <c r="R21" s="79">
        <f>SUM(S21,U21)</f>
        <v>48</v>
      </c>
      <c r="S21" s="89">
        <v>19</v>
      </c>
      <c r="T21" s="84">
        <f t="shared" si="13"/>
        <v>39.583333333333329</v>
      </c>
      <c r="U21" s="98">
        <v>29</v>
      </c>
      <c r="V21" s="86">
        <f t="shared" si="14"/>
        <v>60.416666666666664</v>
      </c>
      <c r="W21" s="79">
        <f>X21+Z21</f>
        <v>49</v>
      </c>
      <c r="X21" s="89">
        <v>28</v>
      </c>
      <c r="Y21" s="84">
        <f t="shared" si="4"/>
        <v>57.142857142857139</v>
      </c>
      <c r="Z21" s="98">
        <v>21</v>
      </c>
      <c r="AA21" s="86">
        <f t="shared" si="5"/>
        <v>42.857142857142854</v>
      </c>
      <c r="AB21" s="79">
        <f t="shared" si="15"/>
        <v>63</v>
      </c>
      <c r="AC21" s="89">
        <v>30</v>
      </c>
      <c r="AD21" s="84">
        <f t="shared" si="6"/>
        <v>47.619047619047613</v>
      </c>
      <c r="AE21" s="98">
        <v>33</v>
      </c>
      <c r="AF21" s="86">
        <f t="shared" si="7"/>
        <v>52.380952380952387</v>
      </c>
    </row>
    <row r="22" spans="1:32" x14ac:dyDescent="0.2">
      <c r="A22" s="4"/>
      <c r="B22" s="99"/>
      <c r="C22" s="74"/>
      <c r="D22" s="88"/>
      <c r="E22" s="93"/>
      <c r="F22" s="88"/>
      <c r="G22" s="95"/>
      <c r="H22" s="79"/>
      <c r="I22" s="89"/>
      <c r="J22" s="97"/>
      <c r="K22" s="89"/>
      <c r="L22" s="86"/>
      <c r="M22" s="79"/>
      <c r="N22" s="89"/>
      <c r="O22" s="97"/>
      <c r="P22" s="89"/>
      <c r="Q22" s="86"/>
      <c r="R22" s="79"/>
      <c r="S22" s="89"/>
      <c r="T22" s="84"/>
      <c r="U22" s="98"/>
      <c r="V22" s="86"/>
      <c r="W22" s="79"/>
      <c r="X22" s="89"/>
      <c r="Y22" s="84"/>
      <c r="Z22" s="98"/>
      <c r="AA22" s="86"/>
      <c r="AB22" s="79"/>
      <c r="AC22" s="89"/>
      <c r="AD22" s="84"/>
      <c r="AE22" s="98"/>
      <c r="AF22" s="86"/>
    </row>
    <row r="23" spans="1:32" x14ac:dyDescent="0.2">
      <c r="A23" s="4"/>
      <c r="B23" s="99" t="s">
        <v>11</v>
      </c>
      <c r="C23" s="74">
        <v>49</v>
      </c>
      <c r="D23" s="88">
        <v>24</v>
      </c>
      <c r="E23" s="93">
        <v>46.9</v>
      </c>
      <c r="F23" s="88">
        <v>27</v>
      </c>
      <c r="G23" s="95">
        <v>53.1</v>
      </c>
      <c r="H23" s="79">
        <f>SUM(I23,K23,)</f>
        <v>44</v>
      </c>
      <c r="I23" s="89">
        <v>16</v>
      </c>
      <c r="J23" s="97">
        <f t="shared" si="8"/>
        <v>36.363636363636367</v>
      </c>
      <c r="K23" s="89">
        <v>28</v>
      </c>
      <c r="L23" s="86">
        <f t="shared" si="9"/>
        <v>63.636363636363633</v>
      </c>
      <c r="M23" s="79">
        <f t="shared" si="10"/>
        <v>52</v>
      </c>
      <c r="N23" s="89">
        <v>26</v>
      </c>
      <c r="O23" s="97">
        <f t="shared" si="11"/>
        <v>50</v>
      </c>
      <c r="P23" s="89">
        <v>26</v>
      </c>
      <c r="Q23" s="86">
        <f t="shared" si="12"/>
        <v>50</v>
      </c>
      <c r="R23" s="79">
        <f>SUM(S23,U23)</f>
        <v>51</v>
      </c>
      <c r="S23" s="89">
        <v>31</v>
      </c>
      <c r="T23" s="84">
        <f t="shared" si="13"/>
        <v>60.784313725490193</v>
      </c>
      <c r="U23" s="98">
        <v>20</v>
      </c>
      <c r="V23" s="86">
        <f t="shared" si="14"/>
        <v>39.215686274509807</v>
      </c>
      <c r="W23" s="79">
        <f>X23+Z23</f>
        <v>53</v>
      </c>
      <c r="X23" s="89">
        <v>21</v>
      </c>
      <c r="Y23" s="84">
        <f t="shared" si="4"/>
        <v>39.622641509433961</v>
      </c>
      <c r="Z23" s="98">
        <v>32</v>
      </c>
      <c r="AA23" s="86">
        <f t="shared" si="5"/>
        <v>60.377358490566039</v>
      </c>
      <c r="AB23" s="79">
        <f t="shared" si="15"/>
        <v>47</v>
      </c>
      <c r="AC23" s="89">
        <v>22</v>
      </c>
      <c r="AD23" s="84">
        <f t="shared" si="6"/>
        <v>46.808510638297875</v>
      </c>
      <c r="AE23" s="98">
        <v>25</v>
      </c>
      <c r="AF23" s="86">
        <f t="shared" si="7"/>
        <v>53.191489361702125</v>
      </c>
    </row>
    <row r="24" spans="1:32" x14ac:dyDescent="0.2">
      <c r="A24" s="4"/>
      <c r="B24" s="99"/>
      <c r="C24" s="74"/>
      <c r="D24" s="88"/>
      <c r="E24" s="93"/>
      <c r="F24" s="88"/>
      <c r="G24" s="95"/>
      <c r="H24" s="79"/>
      <c r="I24" s="89"/>
      <c r="J24" s="97"/>
      <c r="K24" s="89"/>
      <c r="L24" s="86"/>
      <c r="M24" s="79"/>
      <c r="N24" s="89"/>
      <c r="O24" s="97"/>
      <c r="P24" s="89"/>
      <c r="Q24" s="86"/>
      <c r="R24" s="79"/>
      <c r="S24" s="89"/>
      <c r="T24" s="84"/>
      <c r="U24" s="98"/>
      <c r="V24" s="86"/>
      <c r="W24" s="79"/>
      <c r="X24" s="89"/>
      <c r="Y24" s="84"/>
      <c r="Z24" s="98"/>
      <c r="AA24" s="86"/>
      <c r="AB24" s="79"/>
      <c r="AC24" s="89"/>
      <c r="AD24" s="84"/>
      <c r="AE24" s="98"/>
      <c r="AF24" s="86"/>
    </row>
    <row r="25" spans="1:32" x14ac:dyDescent="0.2">
      <c r="A25" s="4"/>
      <c r="B25" s="99" t="s">
        <v>12</v>
      </c>
      <c r="C25" s="74">
        <v>59</v>
      </c>
      <c r="D25" s="88">
        <v>29</v>
      </c>
      <c r="E25" s="93">
        <v>49.2</v>
      </c>
      <c r="F25" s="88">
        <v>30</v>
      </c>
      <c r="G25" s="95">
        <v>50.8</v>
      </c>
      <c r="H25" s="79">
        <f>SUM(I25,K25,)</f>
        <v>44</v>
      </c>
      <c r="I25" s="89">
        <v>19</v>
      </c>
      <c r="J25" s="97">
        <f t="shared" si="8"/>
        <v>43.18181818181818</v>
      </c>
      <c r="K25" s="89">
        <v>25</v>
      </c>
      <c r="L25" s="86">
        <f t="shared" si="9"/>
        <v>56.81818181818182</v>
      </c>
      <c r="M25" s="79">
        <f t="shared" si="10"/>
        <v>56</v>
      </c>
      <c r="N25" s="89">
        <v>29</v>
      </c>
      <c r="O25" s="97">
        <f t="shared" si="11"/>
        <v>51.785714285714292</v>
      </c>
      <c r="P25" s="89">
        <v>27</v>
      </c>
      <c r="Q25" s="86">
        <f t="shared" si="12"/>
        <v>48.214285714285715</v>
      </c>
      <c r="R25" s="79">
        <f>SUM(S25,U25)</f>
        <v>50</v>
      </c>
      <c r="S25" s="89">
        <v>26</v>
      </c>
      <c r="T25" s="84">
        <f t="shared" si="13"/>
        <v>52</v>
      </c>
      <c r="U25" s="98">
        <v>24</v>
      </c>
      <c r="V25" s="86">
        <f t="shared" si="14"/>
        <v>48</v>
      </c>
      <c r="W25" s="79">
        <f>X25+Z25</f>
        <v>48</v>
      </c>
      <c r="X25" s="89">
        <v>22</v>
      </c>
      <c r="Y25" s="84">
        <f t="shared" si="4"/>
        <v>45.833333333333329</v>
      </c>
      <c r="Z25" s="98">
        <v>26</v>
      </c>
      <c r="AA25" s="86">
        <f t="shared" si="5"/>
        <v>54.166666666666664</v>
      </c>
      <c r="AB25" s="79">
        <f t="shared" si="15"/>
        <v>56</v>
      </c>
      <c r="AC25" s="89">
        <v>21</v>
      </c>
      <c r="AD25" s="84">
        <f t="shared" si="6"/>
        <v>37.5</v>
      </c>
      <c r="AE25" s="98">
        <v>35</v>
      </c>
      <c r="AF25" s="86">
        <f t="shared" si="7"/>
        <v>62.5</v>
      </c>
    </row>
    <row r="26" spans="1:32" x14ac:dyDescent="0.2">
      <c r="A26" s="4"/>
      <c r="B26" s="99"/>
      <c r="C26" s="74"/>
      <c r="D26" s="88"/>
      <c r="E26" s="93"/>
      <c r="F26" s="88"/>
      <c r="G26" s="95"/>
      <c r="H26" s="79"/>
      <c r="I26" s="89"/>
      <c r="J26" s="97"/>
      <c r="K26" s="89"/>
      <c r="L26" s="86"/>
      <c r="M26" s="79"/>
      <c r="N26" s="89"/>
      <c r="O26" s="97"/>
      <c r="P26" s="89"/>
      <c r="Q26" s="86"/>
      <c r="R26" s="79"/>
      <c r="S26" s="89"/>
      <c r="T26" s="84"/>
      <c r="U26" s="98"/>
      <c r="V26" s="86"/>
      <c r="W26" s="79"/>
      <c r="X26" s="89"/>
      <c r="Y26" s="84"/>
      <c r="Z26" s="98"/>
      <c r="AA26" s="86"/>
      <c r="AB26" s="79"/>
      <c r="AC26" s="89"/>
      <c r="AD26" s="84"/>
      <c r="AE26" s="98"/>
      <c r="AF26" s="86"/>
    </row>
    <row r="27" spans="1:32" x14ac:dyDescent="0.2">
      <c r="A27" s="4"/>
      <c r="B27" s="99" t="s">
        <v>13</v>
      </c>
      <c r="C27" s="74">
        <v>58</v>
      </c>
      <c r="D27" s="88">
        <v>33</v>
      </c>
      <c r="E27" s="93">
        <v>55.2</v>
      </c>
      <c r="F27" s="88">
        <v>26</v>
      </c>
      <c r="G27" s="95">
        <v>44.8</v>
      </c>
      <c r="H27" s="79">
        <f>SUM(I27,K27,)</f>
        <v>67</v>
      </c>
      <c r="I27" s="89">
        <v>31</v>
      </c>
      <c r="J27" s="97">
        <f t="shared" si="8"/>
        <v>46.268656716417908</v>
      </c>
      <c r="K27" s="89">
        <v>36</v>
      </c>
      <c r="L27" s="86">
        <f t="shared" si="9"/>
        <v>53.731343283582092</v>
      </c>
      <c r="M27" s="79">
        <f t="shared" si="10"/>
        <v>45</v>
      </c>
      <c r="N27" s="89">
        <v>26</v>
      </c>
      <c r="O27" s="97">
        <f t="shared" si="11"/>
        <v>57.777777777777771</v>
      </c>
      <c r="P27" s="89">
        <v>19</v>
      </c>
      <c r="Q27" s="86">
        <f t="shared" si="12"/>
        <v>42.222222222222221</v>
      </c>
      <c r="R27" s="79">
        <f>SUM(S27,U27)</f>
        <v>62</v>
      </c>
      <c r="S27" s="89">
        <v>27</v>
      </c>
      <c r="T27" s="84">
        <f t="shared" si="13"/>
        <v>43.548387096774192</v>
      </c>
      <c r="U27" s="98">
        <v>35</v>
      </c>
      <c r="V27" s="86">
        <f t="shared" si="14"/>
        <v>56.451612903225815</v>
      </c>
      <c r="W27" s="79">
        <f>X27+Z27</f>
        <v>60</v>
      </c>
      <c r="X27" s="89">
        <v>30</v>
      </c>
      <c r="Y27" s="84">
        <f t="shared" si="4"/>
        <v>50</v>
      </c>
      <c r="Z27" s="98">
        <v>30</v>
      </c>
      <c r="AA27" s="86">
        <f t="shared" si="5"/>
        <v>50</v>
      </c>
      <c r="AB27" s="79">
        <f t="shared" si="15"/>
        <v>62</v>
      </c>
      <c r="AC27" s="89">
        <v>28</v>
      </c>
      <c r="AD27" s="84">
        <f t="shared" si="6"/>
        <v>45.161290322580641</v>
      </c>
      <c r="AE27" s="98">
        <v>34</v>
      </c>
      <c r="AF27" s="86">
        <f t="shared" si="7"/>
        <v>54.838709677419352</v>
      </c>
    </row>
    <row r="28" spans="1:32" x14ac:dyDescent="0.2">
      <c r="A28" s="4"/>
      <c r="B28" s="99"/>
      <c r="C28" s="74"/>
      <c r="D28" s="88"/>
      <c r="E28" s="93"/>
      <c r="F28" s="88"/>
      <c r="G28" s="95"/>
      <c r="H28" s="79"/>
      <c r="I28" s="89"/>
      <c r="J28" s="97"/>
      <c r="K28" s="89"/>
      <c r="L28" s="86"/>
      <c r="M28" s="79"/>
      <c r="N28" s="89"/>
      <c r="O28" s="97"/>
      <c r="P28" s="89"/>
      <c r="Q28" s="86"/>
      <c r="R28" s="79"/>
      <c r="S28" s="89"/>
      <c r="T28" s="84"/>
      <c r="U28" s="98"/>
      <c r="V28" s="86"/>
      <c r="W28" s="79"/>
      <c r="X28" s="89"/>
      <c r="Y28" s="84"/>
      <c r="Z28" s="98"/>
      <c r="AA28" s="86"/>
      <c r="AB28" s="79"/>
      <c r="AC28" s="89"/>
      <c r="AD28" s="84"/>
      <c r="AE28" s="98"/>
      <c r="AF28" s="86"/>
    </row>
    <row r="29" spans="1:32" x14ac:dyDescent="0.2">
      <c r="A29" s="4"/>
      <c r="B29" s="99" t="s">
        <v>14</v>
      </c>
      <c r="C29" s="74">
        <v>63</v>
      </c>
      <c r="D29" s="88">
        <v>31</v>
      </c>
      <c r="E29" s="93">
        <v>50.8</v>
      </c>
      <c r="F29" s="88">
        <v>33</v>
      </c>
      <c r="G29" s="95">
        <v>49.2</v>
      </c>
      <c r="H29" s="79">
        <f>SUM(I29,K29,)</f>
        <v>60</v>
      </c>
      <c r="I29" s="89">
        <v>28</v>
      </c>
      <c r="J29" s="97">
        <f t="shared" si="8"/>
        <v>46.666666666666664</v>
      </c>
      <c r="K29" s="89">
        <v>32</v>
      </c>
      <c r="L29" s="86">
        <f t="shared" si="9"/>
        <v>53.333333333333336</v>
      </c>
      <c r="M29" s="79">
        <f t="shared" si="10"/>
        <v>63</v>
      </c>
      <c r="N29" s="89">
        <v>36</v>
      </c>
      <c r="O29" s="97">
        <f t="shared" si="11"/>
        <v>57.142857142857139</v>
      </c>
      <c r="P29" s="89">
        <v>27</v>
      </c>
      <c r="Q29" s="86">
        <f t="shared" si="12"/>
        <v>42.857142857142854</v>
      </c>
      <c r="R29" s="79">
        <f>SUM(S29,U29)</f>
        <v>46</v>
      </c>
      <c r="S29" s="89">
        <v>27</v>
      </c>
      <c r="T29" s="84">
        <f t="shared" si="13"/>
        <v>58.695652173913047</v>
      </c>
      <c r="U29" s="98">
        <v>19</v>
      </c>
      <c r="V29" s="86">
        <f t="shared" si="14"/>
        <v>41.304347826086953</v>
      </c>
      <c r="W29" s="79">
        <f>X29+Z29</f>
        <v>59</v>
      </c>
      <c r="X29" s="89">
        <v>22</v>
      </c>
      <c r="Y29" s="84">
        <f t="shared" si="4"/>
        <v>37.288135593220339</v>
      </c>
      <c r="Z29" s="98">
        <v>37</v>
      </c>
      <c r="AA29" s="86">
        <f t="shared" si="5"/>
        <v>62.711864406779661</v>
      </c>
      <c r="AB29" s="79">
        <f t="shared" si="15"/>
        <v>54</v>
      </c>
      <c r="AC29" s="89">
        <v>19</v>
      </c>
      <c r="AD29" s="84">
        <f t="shared" si="6"/>
        <v>35.185185185185183</v>
      </c>
      <c r="AE29" s="98">
        <v>35</v>
      </c>
      <c r="AF29" s="86">
        <f t="shared" si="7"/>
        <v>64.81481481481481</v>
      </c>
    </row>
    <row r="30" spans="1:32" x14ac:dyDescent="0.2">
      <c r="A30" s="4"/>
      <c r="B30" s="99"/>
      <c r="C30" s="74"/>
      <c r="D30" s="88"/>
      <c r="E30" s="93"/>
      <c r="F30" s="88"/>
      <c r="G30" s="95"/>
      <c r="H30" s="79"/>
      <c r="I30" s="89"/>
      <c r="J30" s="97"/>
      <c r="K30" s="89"/>
      <c r="L30" s="86"/>
      <c r="M30" s="79"/>
      <c r="N30" s="89"/>
      <c r="O30" s="97"/>
      <c r="P30" s="89"/>
      <c r="Q30" s="86"/>
      <c r="R30" s="79"/>
      <c r="S30" s="89"/>
      <c r="T30" s="84"/>
      <c r="U30" s="98"/>
      <c r="V30" s="86"/>
      <c r="W30" s="79"/>
      <c r="X30" s="89"/>
      <c r="Y30" s="84"/>
      <c r="Z30" s="98"/>
      <c r="AA30" s="86"/>
      <c r="AB30" s="79"/>
      <c r="AC30" s="89"/>
      <c r="AD30" s="84"/>
      <c r="AE30" s="98"/>
      <c r="AF30" s="86"/>
    </row>
    <row r="31" spans="1:32" x14ac:dyDescent="0.2">
      <c r="A31" s="4"/>
      <c r="B31" s="99" t="s">
        <v>15</v>
      </c>
      <c r="C31" s="74">
        <v>73</v>
      </c>
      <c r="D31" s="88">
        <v>34</v>
      </c>
      <c r="E31" s="93">
        <v>43.8</v>
      </c>
      <c r="F31" s="88">
        <v>43</v>
      </c>
      <c r="G31" s="95">
        <v>56.2</v>
      </c>
      <c r="H31" s="79">
        <f>SUM(I31,K31,)</f>
        <v>59</v>
      </c>
      <c r="I31" s="89">
        <v>35</v>
      </c>
      <c r="J31" s="97">
        <f t="shared" si="8"/>
        <v>59.322033898305079</v>
      </c>
      <c r="K31" s="89">
        <v>24</v>
      </c>
      <c r="L31" s="86">
        <f t="shared" si="9"/>
        <v>40.677966101694921</v>
      </c>
      <c r="M31" s="79">
        <f t="shared" si="10"/>
        <v>69</v>
      </c>
      <c r="N31" s="89">
        <v>36</v>
      </c>
      <c r="O31" s="97">
        <f t="shared" si="11"/>
        <v>52.173913043478258</v>
      </c>
      <c r="P31" s="89">
        <v>33</v>
      </c>
      <c r="Q31" s="86">
        <f t="shared" si="12"/>
        <v>47.826086956521742</v>
      </c>
      <c r="R31" s="79">
        <f>SUM(S31,U31)</f>
        <v>66</v>
      </c>
      <c r="S31" s="89">
        <v>36</v>
      </c>
      <c r="T31" s="84">
        <f t="shared" si="13"/>
        <v>54.54545454545454</v>
      </c>
      <c r="U31" s="98">
        <v>30</v>
      </c>
      <c r="V31" s="86">
        <f t="shared" si="14"/>
        <v>45.454545454545453</v>
      </c>
      <c r="W31" s="79">
        <f>X31+Z31</f>
        <v>51</v>
      </c>
      <c r="X31" s="89">
        <v>22</v>
      </c>
      <c r="Y31" s="84">
        <f t="shared" si="4"/>
        <v>43.137254901960787</v>
      </c>
      <c r="Z31" s="98">
        <v>29</v>
      </c>
      <c r="AA31" s="86">
        <f t="shared" si="5"/>
        <v>56.862745098039213</v>
      </c>
      <c r="AB31" s="79">
        <f t="shared" si="15"/>
        <v>62</v>
      </c>
      <c r="AC31" s="89">
        <v>20</v>
      </c>
      <c r="AD31" s="84">
        <f t="shared" si="6"/>
        <v>32.258064516129032</v>
      </c>
      <c r="AE31" s="98">
        <v>42</v>
      </c>
      <c r="AF31" s="86">
        <f t="shared" si="7"/>
        <v>67.741935483870961</v>
      </c>
    </row>
    <row r="32" spans="1:32" x14ac:dyDescent="0.2">
      <c r="A32" s="4"/>
      <c r="B32" s="99"/>
      <c r="C32" s="74"/>
      <c r="D32" s="88"/>
      <c r="E32" s="93"/>
      <c r="F32" s="88"/>
      <c r="G32" s="95"/>
      <c r="H32" s="79"/>
      <c r="I32" s="89"/>
      <c r="J32" s="97"/>
      <c r="K32" s="89"/>
      <c r="L32" s="86"/>
      <c r="M32" s="79"/>
      <c r="N32" s="89"/>
      <c r="O32" s="97"/>
      <c r="P32" s="89"/>
      <c r="Q32" s="86"/>
      <c r="R32" s="79"/>
      <c r="S32" s="89"/>
      <c r="T32" s="84"/>
      <c r="U32" s="98"/>
      <c r="V32" s="86"/>
      <c r="W32" s="79"/>
      <c r="X32" s="89"/>
      <c r="Y32" s="84"/>
      <c r="Z32" s="98"/>
      <c r="AA32" s="86"/>
      <c r="AB32" s="79"/>
      <c r="AC32" s="89"/>
      <c r="AD32" s="84"/>
      <c r="AE32" s="98"/>
      <c r="AF32" s="86"/>
    </row>
    <row r="33" spans="1:32" x14ac:dyDescent="0.2">
      <c r="A33" s="4"/>
      <c r="B33" s="99" t="s">
        <v>16</v>
      </c>
      <c r="C33" s="74">
        <v>63</v>
      </c>
      <c r="D33" s="88">
        <v>31</v>
      </c>
      <c r="E33" s="93">
        <v>49.2</v>
      </c>
      <c r="F33" s="88">
        <v>32</v>
      </c>
      <c r="G33" s="95">
        <v>50.8</v>
      </c>
      <c r="H33" s="79">
        <f>SUM(I33,K33,)</f>
        <v>53</v>
      </c>
      <c r="I33" s="89">
        <v>22</v>
      </c>
      <c r="J33" s="97">
        <f t="shared" si="8"/>
        <v>41.509433962264154</v>
      </c>
      <c r="K33" s="89">
        <v>31</v>
      </c>
      <c r="L33" s="86">
        <f t="shared" si="9"/>
        <v>58.490566037735846</v>
      </c>
      <c r="M33" s="79">
        <f t="shared" si="10"/>
        <v>59</v>
      </c>
      <c r="N33" s="89">
        <v>26</v>
      </c>
      <c r="O33" s="97">
        <f t="shared" si="11"/>
        <v>44.067796610169488</v>
      </c>
      <c r="P33" s="89">
        <v>33</v>
      </c>
      <c r="Q33" s="86">
        <f t="shared" si="12"/>
        <v>55.932203389830505</v>
      </c>
      <c r="R33" s="79">
        <f>SUM(S33,U33)</f>
        <v>51</v>
      </c>
      <c r="S33" s="89">
        <v>25</v>
      </c>
      <c r="T33" s="84">
        <f t="shared" si="13"/>
        <v>49.019607843137251</v>
      </c>
      <c r="U33" s="98">
        <v>26</v>
      </c>
      <c r="V33" s="86">
        <f t="shared" si="14"/>
        <v>50.980392156862742</v>
      </c>
      <c r="W33" s="79">
        <f>X33+Z33</f>
        <v>54</v>
      </c>
      <c r="X33" s="89">
        <v>26</v>
      </c>
      <c r="Y33" s="84">
        <f t="shared" si="4"/>
        <v>48.148148148148145</v>
      </c>
      <c r="Z33" s="98">
        <v>28</v>
      </c>
      <c r="AA33" s="86">
        <f t="shared" si="5"/>
        <v>51.851851851851848</v>
      </c>
      <c r="AB33" s="79">
        <f t="shared" si="15"/>
        <v>50</v>
      </c>
      <c r="AC33" s="89">
        <v>20</v>
      </c>
      <c r="AD33" s="84">
        <f t="shared" si="6"/>
        <v>40</v>
      </c>
      <c r="AE33" s="98">
        <v>30</v>
      </c>
      <c r="AF33" s="86">
        <f t="shared" si="7"/>
        <v>60</v>
      </c>
    </row>
    <row r="34" spans="1:32" x14ac:dyDescent="0.2">
      <c r="A34" s="4"/>
      <c r="B34" s="99"/>
      <c r="C34" s="74"/>
      <c r="D34" s="88"/>
      <c r="E34" s="93"/>
      <c r="F34" s="88"/>
      <c r="G34" s="95"/>
      <c r="H34" s="79"/>
      <c r="I34" s="89"/>
      <c r="J34" s="97"/>
      <c r="K34" s="89"/>
      <c r="L34" s="86"/>
      <c r="M34" s="79"/>
      <c r="N34" s="89"/>
      <c r="O34" s="97"/>
      <c r="P34" s="89"/>
      <c r="Q34" s="86"/>
      <c r="R34" s="79"/>
      <c r="S34" s="89"/>
      <c r="T34" s="84"/>
      <c r="U34" s="98"/>
      <c r="V34" s="86"/>
      <c r="W34" s="79"/>
      <c r="X34" s="89"/>
      <c r="Y34" s="84"/>
      <c r="Z34" s="98"/>
      <c r="AA34" s="86"/>
      <c r="AB34" s="79"/>
      <c r="AC34" s="89"/>
      <c r="AD34" s="84"/>
      <c r="AE34" s="98"/>
      <c r="AF34" s="86"/>
    </row>
    <row r="35" spans="1:32" x14ac:dyDescent="0.2">
      <c r="A35" s="4"/>
      <c r="B35" s="99" t="s">
        <v>17</v>
      </c>
      <c r="C35" s="74">
        <v>72</v>
      </c>
      <c r="D35" s="88">
        <v>35</v>
      </c>
      <c r="E35" s="93">
        <v>48.6</v>
      </c>
      <c r="F35" s="88">
        <v>37</v>
      </c>
      <c r="G35" s="95">
        <v>51.4</v>
      </c>
      <c r="H35" s="79">
        <f>SUM(I35,K35,)</f>
        <v>55</v>
      </c>
      <c r="I35" s="89">
        <v>26</v>
      </c>
      <c r="J35" s="97">
        <f t="shared" si="8"/>
        <v>47.272727272727273</v>
      </c>
      <c r="K35" s="89">
        <v>29</v>
      </c>
      <c r="L35" s="86">
        <f t="shared" si="9"/>
        <v>52.72727272727272</v>
      </c>
      <c r="M35" s="79">
        <f t="shared" si="10"/>
        <v>52</v>
      </c>
      <c r="N35" s="89">
        <v>34</v>
      </c>
      <c r="O35" s="97">
        <f t="shared" si="11"/>
        <v>65.384615384615387</v>
      </c>
      <c r="P35" s="89">
        <v>18</v>
      </c>
      <c r="Q35" s="86">
        <f t="shared" si="12"/>
        <v>34.615384615384613</v>
      </c>
      <c r="R35" s="79">
        <f>SUM(S35,U35)</f>
        <v>50</v>
      </c>
      <c r="S35" s="89">
        <v>22</v>
      </c>
      <c r="T35" s="84">
        <f t="shared" si="13"/>
        <v>44</v>
      </c>
      <c r="U35" s="98">
        <v>28</v>
      </c>
      <c r="V35" s="86">
        <f t="shared" si="14"/>
        <v>56.000000000000007</v>
      </c>
      <c r="W35" s="79">
        <f>X35+Z35</f>
        <v>63</v>
      </c>
      <c r="X35" s="89">
        <v>29</v>
      </c>
      <c r="Y35" s="84">
        <f t="shared" si="4"/>
        <v>46.031746031746032</v>
      </c>
      <c r="Z35" s="98">
        <v>34</v>
      </c>
      <c r="AA35" s="86">
        <f t="shared" si="5"/>
        <v>53.968253968253968</v>
      </c>
      <c r="AB35" s="79">
        <f t="shared" si="15"/>
        <v>61</v>
      </c>
      <c r="AC35" s="89">
        <v>26</v>
      </c>
      <c r="AD35" s="84">
        <f t="shared" si="6"/>
        <v>42.622950819672127</v>
      </c>
      <c r="AE35" s="98">
        <v>35</v>
      </c>
      <c r="AF35" s="86">
        <f t="shared" si="7"/>
        <v>57.377049180327866</v>
      </c>
    </row>
    <row r="36" spans="1:32" x14ac:dyDescent="0.2">
      <c r="A36" s="4"/>
      <c r="B36" s="99"/>
      <c r="C36" s="74"/>
      <c r="D36" s="88"/>
      <c r="E36" s="100"/>
      <c r="F36" s="88"/>
      <c r="G36" s="4"/>
      <c r="H36" s="79"/>
      <c r="I36" s="89"/>
      <c r="J36" s="101"/>
      <c r="K36" s="89"/>
      <c r="L36" s="71"/>
      <c r="M36" s="79"/>
      <c r="N36" s="89"/>
      <c r="O36" s="101"/>
      <c r="P36" s="89"/>
      <c r="Q36" s="71"/>
      <c r="R36" s="79"/>
      <c r="S36" s="89"/>
      <c r="T36" s="89"/>
      <c r="U36" s="98"/>
      <c r="V36" s="71"/>
      <c r="W36" s="79"/>
      <c r="X36" s="89"/>
      <c r="Y36" s="89"/>
      <c r="Z36" s="98"/>
      <c r="AA36" s="71"/>
      <c r="AB36" s="79"/>
      <c r="AC36" s="89"/>
      <c r="AD36" s="89"/>
      <c r="AE36" s="98"/>
      <c r="AF36" s="71"/>
    </row>
    <row r="37" spans="1:32" x14ac:dyDescent="0.2">
      <c r="A37" s="4"/>
      <c r="B37" s="102" t="s">
        <v>18</v>
      </c>
      <c r="C37" s="103"/>
      <c r="D37" s="104"/>
      <c r="E37" s="105"/>
      <c r="F37" s="104"/>
      <c r="G37" s="104"/>
      <c r="H37" s="106"/>
      <c r="I37" s="107"/>
      <c r="J37" s="108"/>
      <c r="K37" s="107"/>
      <c r="L37" s="107"/>
      <c r="M37" s="106"/>
      <c r="N37" s="107"/>
      <c r="O37" s="108"/>
      <c r="P37" s="107"/>
      <c r="Q37" s="107"/>
      <c r="R37" s="106"/>
      <c r="S37" s="107"/>
      <c r="T37" s="107"/>
      <c r="U37" s="109"/>
      <c r="V37" s="107"/>
      <c r="W37" s="106"/>
      <c r="X37" s="107"/>
      <c r="Y37" s="107"/>
      <c r="Z37" s="109"/>
      <c r="AA37" s="107"/>
      <c r="AB37" s="106"/>
      <c r="AC37" s="107"/>
      <c r="AD37" s="107"/>
      <c r="AE37" s="109"/>
      <c r="AF37" s="107"/>
    </row>
    <row r="38" spans="1:32" x14ac:dyDescent="0.2">
      <c r="B38" s="110"/>
    </row>
    <row r="39" spans="1:32" x14ac:dyDescent="0.2">
      <c r="B39" s="10" t="s">
        <v>71</v>
      </c>
    </row>
    <row r="40" spans="1:32" x14ac:dyDescent="0.2">
      <c r="B40" s="11"/>
    </row>
    <row r="41" spans="1:32" x14ac:dyDescent="0.2">
      <c r="B41" s="11"/>
    </row>
    <row r="1048573" spans="4:4" x14ac:dyDescent="0.2">
      <c r="D1048573" s="1">
        <f>SUM(D1:D1048572)</f>
        <v>702</v>
      </c>
    </row>
  </sheetData>
  <mergeCells count="25">
    <mergeCell ref="AB7:AF7"/>
    <mergeCell ref="AB8:AB9"/>
    <mergeCell ref="AC8:AD8"/>
    <mergeCell ref="AE8:AF8"/>
    <mergeCell ref="C7:G7"/>
    <mergeCell ref="C8:C9"/>
    <mergeCell ref="W7:AA7"/>
    <mergeCell ref="W8:W9"/>
    <mergeCell ref="X8:Y8"/>
    <mergeCell ref="Z8:AA8"/>
    <mergeCell ref="D8:E8"/>
    <mergeCell ref="F8:G8"/>
    <mergeCell ref="I5:S5"/>
    <mergeCell ref="R7:V7"/>
    <mergeCell ref="R8:R9"/>
    <mergeCell ref="S8:T8"/>
    <mergeCell ref="U8:V8"/>
    <mergeCell ref="M7:Q7"/>
    <mergeCell ref="M8:M9"/>
    <mergeCell ref="N8:O8"/>
    <mergeCell ref="P8:Q8"/>
    <mergeCell ref="H7:L7"/>
    <mergeCell ref="H8:H9"/>
    <mergeCell ref="I8:J8"/>
    <mergeCell ref="K8:L8"/>
  </mergeCells>
  <pageMargins left="0.7" right="0.7" top="0.75" bottom="0.75" header="0.3" footer="0.3"/>
  <pageSetup scale="59" orientation="portrait" r:id="rId1"/>
  <ignoredErrors>
    <ignoredError sqref="L11 T11 Y1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66675</xdr:rowOff>
              </from>
              <to>
                <xdr:col>1</xdr:col>
                <xdr:colOff>219075</xdr:colOff>
                <xdr:row>3</xdr:row>
                <xdr:rowOff>19050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0"/>
  <sheetViews>
    <sheetView zoomScaleNormal="100" workbookViewId="0">
      <selection activeCell="M5" sqref="M5"/>
    </sheetView>
  </sheetViews>
  <sheetFormatPr defaultRowHeight="12.75" x14ac:dyDescent="0.2"/>
  <cols>
    <col min="1" max="1" width="9.140625" style="1"/>
    <col min="2" max="2" width="9.140625" style="1" customWidth="1"/>
    <col min="3" max="4" width="9.140625" style="1" hidden="1" customWidth="1"/>
    <col min="5" max="16384" width="9.140625" style="1"/>
  </cols>
  <sheetData>
    <row r="2" spans="1:16" x14ac:dyDescent="0.2">
      <c r="H2" s="12" t="s">
        <v>89</v>
      </c>
      <c r="I2" s="12"/>
      <c r="J2" s="12"/>
    </row>
    <row r="7" spans="1:16" x14ac:dyDescent="0.2">
      <c r="C7" s="196" t="s">
        <v>90</v>
      </c>
      <c r="D7" s="196"/>
      <c r="E7" s="196"/>
      <c r="F7" s="196"/>
      <c r="G7" s="196"/>
      <c r="H7" s="196"/>
      <c r="I7" s="196"/>
      <c r="J7" s="196"/>
      <c r="K7" s="196"/>
      <c r="L7" s="196"/>
      <c r="M7" s="25"/>
      <c r="N7" s="25"/>
      <c r="O7" s="25"/>
      <c r="P7" s="25"/>
    </row>
    <row r="8" spans="1:16" x14ac:dyDescent="0.2">
      <c r="B8" s="13">
        <v>2.02</v>
      </c>
    </row>
    <row r="9" spans="1:16" x14ac:dyDescent="0.2">
      <c r="B9" s="26"/>
    </row>
    <row r="10" spans="1:16" x14ac:dyDescent="0.2">
      <c r="B10" s="14"/>
    </row>
    <row r="11" spans="1:16" x14ac:dyDescent="0.2">
      <c r="B11" s="28"/>
      <c r="C11" s="197">
        <v>2014</v>
      </c>
      <c r="D11" s="198"/>
      <c r="E11" s="197">
        <v>2015</v>
      </c>
      <c r="F11" s="198"/>
      <c r="G11" s="197">
        <v>2016</v>
      </c>
      <c r="H11" s="198"/>
      <c r="I11" s="197">
        <v>2017</v>
      </c>
      <c r="J11" s="198"/>
      <c r="K11" s="197">
        <v>2018</v>
      </c>
      <c r="L11" s="195"/>
      <c r="M11" s="197">
        <v>2019</v>
      </c>
      <c r="N11" s="195"/>
    </row>
    <row r="12" spans="1:16" x14ac:dyDescent="0.2">
      <c r="B12" s="33"/>
      <c r="C12" s="111" t="s">
        <v>3</v>
      </c>
      <c r="D12" s="33" t="s">
        <v>4</v>
      </c>
      <c r="E12" s="111" t="s">
        <v>3</v>
      </c>
      <c r="F12" s="33" t="s">
        <v>4</v>
      </c>
      <c r="G12" s="111" t="s">
        <v>3</v>
      </c>
      <c r="H12" s="33" t="s">
        <v>4</v>
      </c>
      <c r="I12" s="111" t="s">
        <v>3</v>
      </c>
      <c r="J12" s="33" t="s">
        <v>4</v>
      </c>
      <c r="K12" s="111" t="s">
        <v>3</v>
      </c>
      <c r="L12" s="33" t="s">
        <v>4</v>
      </c>
      <c r="M12" s="111" t="s">
        <v>3</v>
      </c>
      <c r="N12" s="33" t="s">
        <v>4</v>
      </c>
    </row>
    <row r="13" spans="1:16" x14ac:dyDescent="0.2">
      <c r="B13" s="28"/>
      <c r="C13" s="112"/>
      <c r="D13" s="113"/>
      <c r="E13" s="112"/>
      <c r="F13" s="113"/>
      <c r="G13" s="112"/>
      <c r="H13" s="113"/>
      <c r="I13" s="112"/>
      <c r="J13" s="113"/>
      <c r="K13" s="112"/>
      <c r="L13" s="113"/>
      <c r="M13" s="112"/>
      <c r="N13" s="113"/>
    </row>
    <row r="14" spans="1:16" x14ac:dyDescent="0.2">
      <c r="A14" s="4"/>
      <c r="B14" s="69" t="s">
        <v>19</v>
      </c>
      <c r="C14" s="85">
        <v>711</v>
      </c>
      <c r="D14" s="114">
        <v>100</v>
      </c>
      <c r="E14" s="85">
        <v>649</v>
      </c>
      <c r="F14" s="114">
        <v>100</v>
      </c>
      <c r="G14" s="85">
        <v>660</v>
      </c>
      <c r="H14" s="114">
        <v>100</v>
      </c>
      <c r="I14" s="85">
        <v>625</v>
      </c>
      <c r="J14" s="114">
        <v>100</v>
      </c>
      <c r="K14" s="85">
        <v>640.01735867004811</v>
      </c>
      <c r="L14" s="114">
        <v>100</v>
      </c>
      <c r="M14" s="85">
        <f>SUM(M16:M22)</f>
        <v>646</v>
      </c>
      <c r="N14" s="114">
        <f>SUM(N16:N22)</f>
        <v>100</v>
      </c>
    </row>
    <row r="15" spans="1:16" x14ac:dyDescent="0.2">
      <c r="A15" s="4"/>
      <c r="B15" s="71"/>
      <c r="C15" s="90"/>
      <c r="D15" s="71"/>
      <c r="E15" s="90"/>
      <c r="F15" s="71"/>
      <c r="G15" s="90"/>
      <c r="H15" s="71"/>
      <c r="I15" s="90"/>
      <c r="J15" s="71"/>
      <c r="K15" s="90"/>
      <c r="L15" s="71"/>
      <c r="M15" s="90"/>
      <c r="N15" s="114"/>
    </row>
    <row r="16" spans="1:16" x14ac:dyDescent="0.2">
      <c r="B16" s="96" t="s">
        <v>20</v>
      </c>
      <c r="C16" s="115">
        <v>0</v>
      </c>
      <c r="D16" s="116">
        <v>0</v>
      </c>
      <c r="E16" s="115">
        <v>0</v>
      </c>
      <c r="F16" s="116">
        <v>0</v>
      </c>
      <c r="G16" s="115">
        <v>1</v>
      </c>
      <c r="H16" s="116">
        <v>0.13175230566534915</v>
      </c>
      <c r="I16" s="115">
        <v>1</v>
      </c>
      <c r="J16" s="116">
        <v>0.13175230566534915</v>
      </c>
      <c r="K16" s="117">
        <v>1.7358670048135592E-2</v>
      </c>
      <c r="L16" s="116">
        <v>2.2870448021259015E-3</v>
      </c>
      <c r="M16" s="118">
        <v>1</v>
      </c>
      <c r="N16" s="84">
        <f>+M16/M14*100</f>
        <v>0.15479876160990713</v>
      </c>
    </row>
    <row r="17" spans="2:14" x14ac:dyDescent="0.2">
      <c r="B17" s="96" t="s">
        <v>21</v>
      </c>
      <c r="C17" s="119">
        <v>35</v>
      </c>
      <c r="D17" s="116">
        <v>4.9000000000000004</v>
      </c>
      <c r="E17" s="119">
        <v>30</v>
      </c>
      <c r="F17" s="116">
        <v>3.9525691699604746</v>
      </c>
      <c r="G17" s="119">
        <v>22</v>
      </c>
      <c r="H17" s="116">
        <v>2.8985507246376812</v>
      </c>
      <c r="I17" s="119">
        <v>25</v>
      </c>
      <c r="J17" s="116">
        <v>3.293807641633729</v>
      </c>
      <c r="K17" s="119">
        <v>25</v>
      </c>
      <c r="L17" s="116">
        <v>3.293807641633729</v>
      </c>
      <c r="M17" s="119">
        <v>12</v>
      </c>
      <c r="N17" s="84">
        <f>+M17/M14*100</f>
        <v>1.8575851393188854</v>
      </c>
    </row>
    <row r="18" spans="2:14" x14ac:dyDescent="0.2">
      <c r="B18" s="120" t="s">
        <v>22</v>
      </c>
      <c r="C18" s="119">
        <v>129</v>
      </c>
      <c r="D18" s="116">
        <v>18.2</v>
      </c>
      <c r="E18" s="119">
        <v>93</v>
      </c>
      <c r="F18" s="116">
        <v>12.252964426877471</v>
      </c>
      <c r="G18" s="119">
        <v>96</v>
      </c>
      <c r="H18" s="116">
        <v>12.648221343873518</v>
      </c>
      <c r="I18" s="119">
        <v>84</v>
      </c>
      <c r="J18" s="116">
        <v>11.067193675889328</v>
      </c>
      <c r="K18" s="119">
        <v>85</v>
      </c>
      <c r="L18" s="116">
        <v>11.198945981554678</v>
      </c>
      <c r="M18" s="119">
        <v>78</v>
      </c>
      <c r="N18" s="84">
        <f>+M18/M14*100</f>
        <v>12.074303405572756</v>
      </c>
    </row>
    <row r="19" spans="2:14" x14ac:dyDescent="0.2">
      <c r="B19" s="120" t="s">
        <v>23</v>
      </c>
      <c r="C19" s="121">
        <v>140</v>
      </c>
      <c r="D19" s="116">
        <v>19.7</v>
      </c>
      <c r="E19" s="121">
        <v>143</v>
      </c>
      <c r="F19" s="116">
        <v>18.840579710144929</v>
      </c>
      <c r="G19" s="121">
        <v>141</v>
      </c>
      <c r="H19" s="116">
        <v>18.57707509881423</v>
      </c>
      <c r="I19" s="121">
        <v>140</v>
      </c>
      <c r="J19" s="116">
        <v>18.445322793148879</v>
      </c>
      <c r="K19" s="121">
        <v>154</v>
      </c>
      <c r="L19" s="116">
        <v>20.289855072463769</v>
      </c>
      <c r="M19" s="121">
        <v>154</v>
      </c>
      <c r="N19" s="84">
        <f>+M19/M14*100</f>
        <v>23.839009287925698</v>
      </c>
    </row>
    <row r="20" spans="2:14" x14ac:dyDescent="0.2">
      <c r="B20" s="120" t="s">
        <v>24</v>
      </c>
      <c r="C20" s="119">
        <v>210</v>
      </c>
      <c r="D20" s="116">
        <v>29.6</v>
      </c>
      <c r="E20" s="119">
        <v>195</v>
      </c>
      <c r="F20" s="116">
        <v>25.691699604743086</v>
      </c>
      <c r="G20" s="119">
        <v>204</v>
      </c>
      <c r="H20" s="116">
        <v>26.877470355731226</v>
      </c>
      <c r="I20" s="119">
        <v>178</v>
      </c>
      <c r="J20" s="116">
        <v>23.451910408432148</v>
      </c>
      <c r="K20" s="119">
        <v>183</v>
      </c>
      <c r="L20" s="116">
        <v>24.110671936758894</v>
      </c>
      <c r="M20" s="119">
        <v>207</v>
      </c>
      <c r="N20" s="84">
        <f>+M20/M14*100</f>
        <v>32.043343653250773</v>
      </c>
    </row>
    <row r="21" spans="2:14" x14ac:dyDescent="0.2">
      <c r="B21" s="120" t="s">
        <v>25</v>
      </c>
      <c r="C21" s="119">
        <v>142</v>
      </c>
      <c r="D21" s="116">
        <v>20</v>
      </c>
      <c r="E21" s="119">
        <v>141</v>
      </c>
      <c r="F21" s="116">
        <v>18.57707509881423</v>
      </c>
      <c r="G21" s="119">
        <v>148</v>
      </c>
      <c r="H21" s="116">
        <v>19.499341238471672</v>
      </c>
      <c r="I21" s="119">
        <v>152</v>
      </c>
      <c r="J21" s="116">
        <v>20.02635046113307</v>
      </c>
      <c r="K21" s="119">
        <v>146</v>
      </c>
      <c r="L21" s="116">
        <v>19.235836627140976</v>
      </c>
      <c r="M21" s="119">
        <v>148</v>
      </c>
      <c r="N21" s="84">
        <f>+M21/M14*100</f>
        <v>22.910216718266255</v>
      </c>
    </row>
    <row r="22" spans="2:14" x14ac:dyDescent="0.2">
      <c r="B22" s="120" t="s">
        <v>63</v>
      </c>
      <c r="C22" s="119">
        <v>52</v>
      </c>
      <c r="D22" s="116">
        <v>7.2</v>
      </c>
      <c r="E22" s="119">
        <v>46</v>
      </c>
      <c r="F22" s="116">
        <v>6.0606060606060606</v>
      </c>
      <c r="G22" s="119">
        <v>48</v>
      </c>
      <c r="H22" s="116">
        <v>6.3241106719367588</v>
      </c>
      <c r="I22" s="119">
        <v>45</v>
      </c>
      <c r="J22" s="116">
        <v>5.928853754940711</v>
      </c>
      <c r="K22" s="119">
        <v>47</v>
      </c>
      <c r="L22" s="116">
        <v>6.1923583662714092</v>
      </c>
      <c r="M22" s="119">
        <v>46</v>
      </c>
      <c r="N22" s="84">
        <f>+M22/M14*100</f>
        <v>7.1207430340557281</v>
      </c>
    </row>
    <row r="23" spans="2:14" x14ac:dyDescent="0.2">
      <c r="B23" s="122" t="s">
        <v>70</v>
      </c>
      <c r="C23" s="123">
        <v>3</v>
      </c>
      <c r="D23" s="124">
        <v>0.4</v>
      </c>
      <c r="E23" s="123">
        <v>1</v>
      </c>
      <c r="F23" s="124">
        <v>0.13175230566534915</v>
      </c>
      <c r="G23" s="123">
        <v>0</v>
      </c>
      <c r="H23" s="124">
        <v>0</v>
      </c>
      <c r="I23" s="123">
        <v>0</v>
      </c>
      <c r="J23" s="124">
        <v>0</v>
      </c>
      <c r="K23" s="123"/>
      <c r="L23" s="124"/>
      <c r="M23" s="123"/>
      <c r="N23" s="124"/>
    </row>
    <row r="25" spans="2:14" x14ac:dyDescent="0.2">
      <c r="B25" s="60" t="s">
        <v>65</v>
      </c>
    </row>
    <row r="26" spans="2:14" x14ac:dyDescent="0.2">
      <c r="B26" s="15"/>
    </row>
    <row r="27" spans="2:14" x14ac:dyDescent="0.2">
      <c r="B27" s="15"/>
    </row>
    <row r="28" spans="2:14" x14ac:dyDescent="0.2">
      <c r="B28" s="15"/>
    </row>
    <row r="49" spans="1:3" ht="12.75" customHeight="1" x14ac:dyDescent="0.2">
      <c r="A49" s="16"/>
      <c r="B49" s="16"/>
    </row>
    <row r="50" spans="1:3" x14ac:dyDescent="0.2">
      <c r="A50" s="26"/>
      <c r="B50" s="26"/>
      <c r="C50" s="26"/>
    </row>
  </sheetData>
  <mergeCells count="7">
    <mergeCell ref="C7:L7"/>
    <mergeCell ref="M11:N11"/>
    <mergeCell ref="C11:D11"/>
    <mergeCell ref="K11:L11"/>
    <mergeCell ref="I11:J11"/>
    <mergeCell ref="G11:H11"/>
    <mergeCell ref="E11:F11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409575</xdr:colOff>
                <xdr:row>3</xdr:row>
                <xdr:rowOff>47625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1"/>
  <sheetViews>
    <sheetView zoomScaleNormal="100" workbookViewId="0">
      <selection activeCell="B1" sqref="B1:I1048576"/>
    </sheetView>
  </sheetViews>
  <sheetFormatPr defaultRowHeight="12.75" x14ac:dyDescent="0.2"/>
  <cols>
    <col min="1" max="1" width="7.85546875" style="1" customWidth="1"/>
    <col min="2" max="2" width="17.85546875" style="1" customWidth="1"/>
    <col min="3" max="4" width="9.140625" style="1" hidden="1" customWidth="1"/>
    <col min="5" max="8" width="0" style="1" hidden="1" customWidth="1"/>
    <col min="9" max="16384" width="9.140625" style="1"/>
  </cols>
  <sheetData>
    <row r="2" spans="1:19" x14ac:dyDescent="0.2">
      <c r="K2" s="12" t="s">
        <v>89</v>
      </c>
      <c r="L2" s="12"/>
      <c r="M2" s="12"/>
    </row>
    <row r="3" spans="1:19" x14ac:dyDescent="0.2">
      <c r="C3" s="2"/>
      <c r="E3" s="2"/>
    </row>
    <row r="7" spans="1:19" x14ac:dyDescent="0.2">
      <c r="B7" s="13">
        <v>2.0299999999999998</v>
      </c>
      <c r="C7" s="196" t="s">
        <v>86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5"/>
      <c r="R7" s="25"/>
      <c r="S7" s="25"/>
    </row>
    <row r="8" spans="1:19" x14ac:dyDescent="0.2">
      <c r="B8" s="14"/>
    </row>
    <row r="9" spans="1:19" x14ac:dyDescent="0.2">
      <c r="B9" s="71"/>
      <c r="C9" s="197">
        <v>2012</v>
      </c>
      <c r="D9" s="198"/>
      <c r="E9" s="197">
        <v>2013</v>
      </c>
      <c r="F9" s="198"/>
      <c r="G9" s="197">
        <v>2014</v>
      </c>
      <c r="H9" s="198"/>
      <c r="I9" s="197">
        <v>2015</v>
      </c>
      <c r="J9" s="198"/>
      <c r="K9" s="197">
        <v>2016</v>
      </c>
      <c r="L9" s="198"/>
      <c r="M9" s="197">
        <v>2017</v>
      </c>
      <c r="N9" s="198"/>
      <c r="O9" s="197">
        <v>2018</v>
      </c>
      <c r="P9" s="195"/>
      <c r="Q9" s="197">
        <v>2019</v>
      </c>
      <c r="R9" s="195"/>
    </row>
    <row r="10" spans="1:19" x14ac:dyDescent="0.2">
      <c r="B10" s="125" t="s">
        <v>26</v>
      </c>
      <c r="C10" s="126" t="s">
        <v>3</v>
      </c>
      <c r="D10" s="127" t="s">
        <v>4</v>
      </c>
      <c r="E10" s="126" t="s">
        <v>3</v>
      </c>
      <c r="F10" s="127" t="s">
        <v>4</v>
      </c>
      <c r="G10" s="126" t="s">
        <v>3</v>
      </c>
      <c r="H10" s="127" t="s">
        <v>4</v>
      </c>
      <c r="I10" s="126" t="s">
        <v>3</v>
      </c>
      <c r="J10" s="127" t="s">
        <v>4</v>
      </c>
      <c r="K10" s="126" t="s">
        <v>3</v>
      </c>
      <c r="L10" s="127" t="s">
        <v>4</v>
      </c>
      <c r="M10" s="126" t="s">
        <v>3</v>
      </c>
      <c r="N10" s="127" t="s">
        <v>4</v>
      </c>
      <c r="O10" s="126" t="s">
        <v>3</v>
      </c>
      <c r="P10" s="127" t="s">
        <v>4</v>
      </c>
      <c r="Q10" s="126" t="s">
        <v>3</v>
      </c>
      <c r="R10" s="127" t="s">
        <v>4</v>
      </c>
    </row>
    <row r="11" spans="1:19" x14ac:dyDescent="0.2">
      <c r="A11" s="4"/>
      <c r="B11" s="71"/>
      <c r="C11" s="128"/>
      <c r="D11" s="4"/>
      <c r="E11" s="128"/>
      <c r="F11" s="4"/>
      <c r="G11" s="128"/>
      <c r="H11" s="4"/>
      <c r="I11" s="128"/>
      <c r="J11" s="4"/>
      <c r="K11" s="128"/>
      <c r="L11" s="4"/>
      <c r="M11" s="128"/>
      <c r="N11" s="4"/>
      <c r="O11" s="128"/>
      <c r="P11" s="4"/>
      <c r="Q11" s="128"/>
      <c r="R11" s="4"/>
    </row>
    <row r="12" spans="1:19" x14ac:dyDescent="0.2">
      <c r="A12" s="4"/>
      <c r="B12" s="129" t="s">
        <v>5</v>
      </c>
      <c r="C12" s="130">
        <f>SUM(C13:C19)</f>
        <v>759</v>
      </c>
      <c r="D12" s="131">
        <f>SUM(D13:D19)</f>
        <v>99.999999999999986</v>
      </c>
      <c r="E12" s="130">
        <f>SUM(E13:E19)</f>
        <v>705</v>
      </c>
      <c r="F12" s="131">
        <f>SUM(F13:F19)</f>
        <v>100</v>
      </c>
      <c r="G12" s="130">
        <f>SUM(G13:G19)</f>
        <v>711</v>
      </c>
      <c r="H12" s="131">
        <v>100</v>
      </c>
      <c r="I12" s="130">
        <f t="shared" ref="I12:O12" si="0">SUM(I13:I19)</f>
        <v>649</v>
      </c>
      <c r="J12" s="131">
        <f t="shared" si="0"/>
        <v>100</v>
      </c>
      <c r="K12" s="130">
        <f t="shared" si="0"/>
        <v>660</v>
      </c>
      <c r="L12" s="132">
        <f t="shared" si="0"/>
        <v>100</v>
      </c>
      <c r="M12" s="130">
        <f t="shared" si="0"/>
        <v>625</v>
      </c>
      <c r="N12" s="132">
        <v>100</v>
      </c>
      <c r="O12" s="133">
        <f t="shared" si="0"/>
        <v>640</v>
      </c>
      <c r="P12" s="132">
        <v>100</v>
      </c>
      <c r="Q12" s="133">
        <f>SUM(Q13:Q19)</f>
        <v>646</v>
      </c>
      <c r="R12" s="132">
        <f>SUM(R13:R19)</f>
        <v>100.04520123839008</v>
      </c>
    </row>
    <row r="13" spans="1:19" x14ac:dyDescent="0.2">
      <c r="B13" s="134" t="s">
        <v>27</v>
      </c>
      <c r="C13" s="135">
        <v>491</v>
      </c>
      <c r="D13" s="136">
        <f>(C13/$C$12)*100</f>
        <v>64.690382081686423</v>
      </c>
      <c r="E13" s="135">
        <v>444</v>
      </c>
      <c r="F13" s="136">
        <f>(E13/E12)*100</f>
        <v>62.978723404255319</v>
      </c>
      <c r="G13" s="135">
        <v>421</v>
      </c>
      <c r="H13" s="136">
        <v>59.3</v>
      </c>
      <c r="I13" s="135">
        <v>412</v>
      </c>
      <c r="J13" s="136">
        <f>(I13/I12)*100</f>
        <v>63.482280431432969</v>
      </c>
      <c r="K13" s="135">
        <v>414</v>
      </c>
      <c r="L13" s="137">
        <f>(K13/$K$12)*100</f>
        <v>62.727272727272734</v>
      </c>
      <c r="M13" s="135">
        <v>391</v>
      </c>
      <c r="N13" s="137">
        <f>(M13/$K$12)*100</f>
        <v>59.242424242424242</v>
      </c>
      <c r="O13" s="135">
        <v>376</v>
      </c>
      <c r="P13" s="138">
        <f>(O13/$K$12)*100</f>
        <v>56.969696969696969</v>
      </c>
      <c r="Q13" s="135">
        <v>407</v>
      </c>
      <c r="R13" s="138">
        <f>+Q13/Q12*100</f>
        <v>63.003095975232192</v>
      </c>
    </row>
    <row r="14" spans="1:19" x14ac:dyDescent="0.2">
      <c r="B14" s="1" t="s">
        <v>28</v>
      </c>
      <c r="C14" s="135">
        <v>0</v>
      </c>
      <c r="D14" s="136">
        <f t="shared" ref="D14:D19" si="1">(C14/$C$12)*100</f>
        <v>0</v>
      </c>
      <c r="E14" s="135">
        <v>0</v>
      </c>
      <c r="F14" s="136">
        <f>(E14/E12)*100</f>
        <v>0</v>
      </c>
      <c r="G14" s="135">
        <v>0</v>
      </c>
      <c r="H14" s="136">
        <v>0</v>
      </c>
      <c r="I14" s="135">
        <v>0</v>
      </c>
      <c r="J14" s="136">
        <v>0</v>
      </c>
      <c r="K14" s="135">
        <v>0</v>
      </c>
      <c r="L14" s="137">
        <f t="shared" ref="L14:L19" si="2">(K14/$K$12)*100</f>
        <v>0</v>
      </c>
      <c r="M14" s="135">
        <v>30</v>
      </c>
      <c r="N14" s="137">
        <f t="shared" ref="N14:N19" si="3">(M14/$K$12)*100</f>
        <v>4.5454545454545459</v>
      </c>
      <c r="O14" s="135">
        <v>2</v>
      </c>
      <c r="P14" s="138">
        <f t="shared" ref="P14:P19" si="4">(O14/$K$12)*100</f>
        <v>0.30303030303030304</v>
      </c>
      <c r="Q14" s="135">
        <v>1</v>
      </c>
      <c r="R14" s="138">
        <f>+Q14/Q12*100</f>
        <v>0.15479876160990713</v>
      </c>
    </row>
    <row r="15" spans="1:19" x14ac:dyDescent="0.2">
      <c r="B15" s="1" t="s">
        <v>29</v>
      </c>
      <c r="C15" s="135">
        <v>14</v>
      </c>
      <c r="D15" s="136">
        <f t="shared" si="1"/>
        <v>1.8445322793148879</v>
      </c>
      <c r="E15" s="135">
        <v>15</v>
      </c>
      <c r="F15" s="136">
        <f>(E15/E12)*100</f>
        <v>2.1276595744680851</v>
      </c>
      <c r="G15" s="135">
        <v>13</v>
      </c>
      <c r="H15" s="136">
        <v>1.8</v>
      </c>
      <c r="I15" s="135">
        <v>7</v>
      </c>
      <c r="J15" s="136">
        <f>(I15/I12)*100</f>
        <v>1.078582434514638</v>
      </c>
      <c r="K15" s="135">
        <v>9</v>
      </c>
      <c r="L15" s="137">
        <f t="shared" si="2"/>
        <v>1.3636363636363635</v>
      </c>
      <c r="M15" s="135">
        <v>14</v>
      </c>
      <c r="N15" s="137">
        <f t="shared" si="3"/>
        <v>2.1212121212121215</v>
      </c>
      <c r="O15" s="135">
        <v>17</v>
      </c>
      <c r="P15" s="138">
        <f t="shared" si="4"/>
        <v>2.5757575757575757</v>
      </c>
      <c r="Q15" s="135">
        <v>15</v>
      </c>
      <c r="R15" s="138">
        <f>+Q15/Q12*100</f>
        <v>2.321981424148607</v>
      </c>
    </row>
    <row r="16" spans="1:19" x14ac:dyDescent="0.2">
      <c r="B16" s="1" t="s">
        <v>30</v>
      </c>
      <c r="C16" s="135">
        <v>27</v>
      </c>
      <c r="D16" s="136">
        <f t="shared" si="1"/>
        <v>3.5573122529644272</v>
      </c>
      <c r="E16" s="135">
        <v>21</v>
      </c>
      <c r="F16" s="136">
        <f>(E16/E12)*100</f>
        <v>2.9787234042553195</v>
      </c>
      <c r="G16" s="135">
        <v>26</v>
      </c>
      <c r="H16" s="136">
        <v>3.7</v>
      </c>
      <c r="I16" s="135">
        <v>20</v>
      </c>
      <c r="J16" s="136">
        <f>(I16/I12)*100</f>
        <v>3.0816640986132513</v>
      </c>
      <c r="K16" s="135">
        <v>22</v>
      </c>
      <c r="L16" s="137">
        <f t="shared" si="2"/>
        <v>3.3333333333333335</v>
      </c>
      <c r="M16" s="135">
        <v>1</v>
      </c>
      <c r="N16" s="137">
        <f t="shared" si="3"/>
        <v>0.15151515151515152</v>
      </c>
      <c r="O16" s="135">
        <v>25</v>
      </c>
      <c r="P16" s="138">
        <f t="shared" si="4"/>
        <v>3.7878787878787881</v>
      </c>
      <c r="Q16" s="135">
        <v>16</v>
      </c>
      <c r="R16" s="138">
        <f>+Q16/Q12*100</f>
        <v>2.4767801857585141</v>
      </c>
    </row>
    <row r="17" spans="2:18" x14ac:dyDescent="0.2">
      <c r="B17" s="1" t="s">
        <v>31</v>
      </c>
      <c r="C17" s="139">
        <v>1</v>
      </c>
      <c r="D17" s="136">
        <f t="shared" si="1"/>
        <v>0.13175230566534915</v>
      </c>
      <c r="E17" s="139">
        <v>1</v>
      </c>
      <c r="F17" s="136">
        <f>(E17/E12)*100</f>
        <v>0.14184397163120568</v>
      </c>
      <c r="G17" s="139">
        <v>0</v>
      </c>
      <c r="H17" s="136">
        <v>0</v>
      </c>
      <c r="I17" s="139">
        <v>2</v>
      </c>
      <c r="J17" s="136">
        <f>(I17/I12)*100</f>
        <v>0.30816640986132515</v>
      </c>
      <c r="K17" s="139">
        <v>0</v>
      </c>
      <c r="L17" s="137">
        <f t="shared" si="2"/>
        <v>0</v>
      </c>
      <c r="M17" s="139">
        <v>0</v>
      </c>
      <c r="N17" s="137">
        <f t="shared" si="3"/>
        <v>0</v>
      </c>
      <c r="O17" s="139">
        <v>0</v>
      </c>
      <c r="P17" s="138">
        <f t="shared" si="4"/>
        <v>0</v>
      </c>
      <c r="Q17" s="139">
        <v>1</v>
      </c>
      <c r="R17" s="138">
        <v>0.2</v>
      </c>
    </row>
    <row r="18" spans="2:18" x14ac:dyDescent="0.2">
      <c r="B18" s="134" t="s">
        <v>32</v>
      </c>
      <c r="C18" s="135">
        <v>198</v>
      </c>
      <c r="D18" s="136">
        <f t="shared" si="1"/>
        <v>26.086956521739129</v>
      </c>
      <c r="E18" s="135">
        <v>199</v>
      </c>
      <c r="F18" s="136">
        <f>(E18/E12)*100</f>
        <v>28.226950354609929</v>
      </c>
      <c r="G18" s="135">
        <v>228</v>
      </c>
      <c r="H18" s="136">
        <v>32.1</v>
      </c>
      <c r="I18" s="135">
        <v>187</v>
      </c>
      <c r="J18" s="136">
        <f>(I18/I12)*100</f>
        <v>28.8135593220339</v>
      </c>
      <c r="K18" s="135">
        <v>214</v>
      </c>
      <c r="L18" s="137">
        <f t="shared" si="2"/>
        <v>32.424242424242422</v>
      </c>
      <c r="M18" s="135">
        <v>178</v>
      </c>
      <c r="N18" s="137">
        <f t="shared" si="3"/>
        <v>26.969696969696972</v>
      </c>
      <c r="O18" s="135">
        <v>206</v>
      </c>
      <c r="P18" s="138">
        <f t="shared" si="4"/>
        <v>31.212121212121215</v>
      </c>
      <c r="Q18" s="135">
        <v>198</v>
      </c>
      <c r="R18" s="138">
        <f>+Q18/Q12*100</f>
        <v>30.650154798761609</v>
      </c>
    </row>
    <row r="19" spans="2:18" x14ac:dyDescent="0.2">
      <c r="B19" s="140" t="s">
        <v>33</v>
      </c>
      <c r="C19" s="141">
        <v>28</v>
      </c>
      <c r="D19" s="142">
        <f t="shared" si="1"/>
        <v>3.6890645586297759</v>
      </c>
      <c r="E19" s="141">
        <v>25</v>
      </c>
      <c r="F19" s="142">
        <f>(E19/E12)*100</f>
        <v>3.5460992907801421</v>
      </c>
      <c r="G19" s="141">
        <v>23</v>
      </c>
      <c r="H19" s="142">
        <v>3.1</v>
      </c>
      <c r="I19" s="141">
        <v>21</v>
      </c>
      <c r="J19" s="142">
        <f>(I19/I12)*100</f>
        <v>3.2357473035439135</v>
      </c>
      <c r="K19" s="141">
        <v>1</v>
      </c>
      <c r="L19" s="143">
        <f t="shared" si="2"/>
        <v>0.15151515151515152</v>
      </c>
      <c r="M19" s="141">
        <v>11</v>
      </c>
      <c r="N19" s="143">
        <f t="shared" si="3"/>
        <v>1.6666666666666667</v>
      </c>
      <c r="O19" s="141">
        <v>14</v>
      </c>
      <c r="P19" s="144">
        <f t="shared" si="4"/>
        <v>2.1212121212121215</v>
      </c>
      <c r="Q19" s="141">
        <v>8</v>
      </c>
      <c r="R19" s="144">
        <f>+Q19/Q12*100</f>
        <v>1.2383900928792571</v>
      </c>
    </row>
    <row r="21" spans="2:18" x14ac:dyDescent="0.2">
      <c r="B21" s="60" t="s">
        <v>34</v>
      </c>
    </row>
  </sheetData>
  <mergeCells count="9">
    <mergeCell ref="Q9:R9"/>
    <mergeCell ref="C7:P7"/>
    <mergeCell ref="O9:P9"/>
    <mergeCell ref="M9:N9"/>
    <mergeCell ref="C9:D9"/>
    <mergeCell ref="E9:F9"/>
    <mergeCell ref="K9:L9"/>
    <mergeCell ref="I9:J9"/>
    <mergeCell ref="G9:H9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581025</xdr:colOff>
                <xdr:row>3</xdr:row>
                <xdr:rowOff>47625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9"/>
  <sheetViews>
    <sheetView workbookViewId="0">
      <selection activeCell="Y25" sqref="Y25"/>
    </sheetView>
  </sheetViews>
  <sheetFormatPr defaultRowHeight="12.75" x14ac:dyDescent="0.2"/>
  <cols>
    <col min="1" max="1" width="16.140625" style="1" customWidth="1"/>
    <col min="2" max="2" width="10.140625" style="1" customWidth="1"/>
    <col min="3" max="5" width="9.85546875" style="1" hidden="1" customWidth="1"/>
    <col min="6" max="11" width="0" style="1" hidden="1" customWidth="1"/>
    <col min="12" max="16384" width="9.140625" style="1"/>
  </cols>
  <sheetData>
    <row r="2" spans="2:20" x14ac:dyDescent="0.2">
      <c r="L2" s="12" t="s">
        <v>89</v>
      </c>
      <c r="M2" s="12"/>
      <c r="N2" s="12"/>
    </row>
    <row r="5" spans="2:20" x14ac:dyDescent="0.2">
      <c r="P5" s="24" t="s">
        <v>91</v>
      </c>
    </row>
    <row r="7" spans="2:20" x14ac:dyDescent="0.2">
      <c r="B7" s="13">
        <v>2.04</v>
      </c>
      <c r="C7" s="13"/>
      <c r="D7" s="13"/>
      <c r="E7" s="13"/>
      <c r="H7" s="24"/>
      <c r="I7" s="24"/>
      <c r="J7" s="24"/>
      <c r="K7" s="24"/>
      <c r="L7" s="24"/>
      <c r="M7" s="24"/>
      <c r="N7" s="24"/>
      <c r="O7" s="24"/>
      <c r="P7" s="24"/>
    </row>
    <row r="8" spans="2:20" x14ac:dyDescent="0.2">
      <c r="B8" s="17"/>
      <c r="C8" s="23"/>
      <c r="D8" s="23"/>
      <c r="E8" s="23"/>
    </row>
    <row r="9" spans="2:20" x14ac:dyDescent="0.2">
      <c r="B9" s="71"/>
      <c r="C9" s="189">
        <v>2014</v>
      </c>
      <c r="D9" s="190"/>
      <c r="E9" s="190"/>
      <c r="F9" s="189">
        <v>2015</v>
      </c>
      <c r="G9" s="190"/>
      <c r="H9" s="190"/>
      <c r="I9" s="189">
        <v>2016</v>
      </c>
      <c r="J9" s="190"/>
      <c r="K9" s="190"/>
      <c r="L9" s="189">
        <v>2017</v>
      </c>
      <c r="M9" s="190"/>
      <c r="N9" s="190"/>
      <c r="O9" s="189">
        <v>2018</v>
      </c>
      <c r="P9" s="190"/>
      <c r="Q9" s="190"/>
      <c r="R9" s="189">
        <v>2019</v>
      </c>
      <c r="S9" s="190"/>
      <c r="T9" s="190"/>
    </row>
    <row r="10" spans="2:20" x14ac:dyDescent="0.2">
      <c r="B10" s="33"/>
      <c r="C10" s="145" t="s">
        <v>5</v>
      </c>
      <c r="D10" s="146" t="s">
        <v>1</v>
      </c>
      <c r="E10" s="147" t="s">
        <v>2</v>
      </c>
      <c r="F10" s="145" t="s">
        <v>5</v>
      </c>
      <c r="G10" s="146" t="s">
        <v>1</v>
      </c>
      <c r="H10" s="147" t="s">
        <v>2</v>
      </c>
      <c r="I10" s="145" t="s">
        <v>5</v>
      </c>
      <c r="J10" s="146" t="s">
        <v>1</v>
      </c>
      <c r="K10" s="147" t="s">
        <v>2</v>
      </c>
      <c r="L10" s="145" t="s">
        <v>5</v>
      </c>
      <c r="M10" s="146" t="s">
        <v>1</v>
      </c>
      <c r="N10" s="147" t="s">
        <v>2</v>
      </c>
      <c r="O10" s="145" t="s">
        <v>5</v>
      </c>
      <c r="P10" s="146" t="s">
        <v>1</v>
      </c>
      <c r="Q10" s="147" t="s">
        <v>2</v>
      </c>
      <c r="R10" s="145" t="s">
        <v>5</v>
      </c>
      <c r="S10" s="146" t="s">
        <v>1</v>
      </c>
      <c r="T10" s="147" t="s">
        <v>2</v>
      </c>
    </row>
    <row r="11" spans="2:20" x14ac:dyDescent="0.2">
      <c r="B11" s="69"/>
      <c r="C11" s="148"/>
      <c r="D11" s="149"/>
      <c r="E11" s="149"/>
      <c r="F11" s="148"/>
      <c r="G11" s="149"/>
      <c r="H11" s="149"/>
      <c r="I11" s="148"/>
      <c r="J11" s="149"/>
      <c r="K11" s="149"/>
      <c r="L11" s="148"/>
      <c r="M11" s="149"/>
      <c r="N11" s="149"/>
      <c r="O11" s="148"/>
      <c r="P11" s="149"/>
      <c r="Q11" s="149"/>
      <c r="R11" s="148"/>
      <c r="S11" s="149"/>
      <c r="T11" s="149"/>
    </row>
    <row r="12" spans="2:20" x14ac:dyDescent="0.2">
      <c r="B12" s="129" t="s">
        <v>5</v>
      </c>
      <c r="C12" s="150">
        <f t="shared" ref="C12:E12" si="0">SUM(C13:C25)</f>
        <v>163</v>
      </c>
      <c r="D12" s="151">
        <f t="shared" si="0"/>
        <v>74</v>
      </c>
      <c r="E12" s="150">
        <f t="shared" si="0"/>
        <v>89</v>
      </c>
      <c r="F12" s="150">
        <f t="shared" ref="F12:K12" si="1">SUM(F13:F25)</f>
        <v>170</v>
      </c>
      <c r="G12" s="151">
        <f t="shared" si="1"/>
        <v>64</v>
      </c>
      <c r="H12" s="150">
        <f t="shared" si="1"/>
        <v>106</v>
      </c>
      <c r="I12" s="150">
        <f t="shared" si="1"/>
        <v>193</v>
      </c>
      <c r="J12" s="151">
        <f t="shared" si="1"/>
        <v>79</v>
      </c>
      <c r="K12" s="150">
        <f t="shared" si="1"/>
        <v>114</v>
      </c>
      <c r="L12" s="150">
        <f t="shared" ref="L12:N12" si="2">SUM(L13:L25)</f>
        <v>216</v>
      </c>
      <c r="M12" s="151">
        <f t="shared" si="2"/>
        <v>102</v>
      </c>
      <c r="N12" s="150">
        <f t="shared" si="2"/>
        <v>114</v>
      </c>
      <c r="O12" s="150">
        <f>SUM(P12:Q12)</f>
        <v>214</v>
      </c>
      <c r="P12" s="151">
        <f>SUM(P13:P25)</f>
        <v>94</v>
      </c>
      <c r="Q12" s="150">
        <f>SUM(Q13:Q25)</f>
        <v>120</v>
      </c>
      <c r="R12" s="150">
        <f>SUM(S12:T12)</f>
        <v>250</v>
      </c>
      <c r="S12" s="152">
        <f>SUM(S13:S25)</f>
        <v>105</v>
      </c>
      <c r="T12" s="150">
        <f>SUM(T13:T25)</f>
        <v>145</v>
      </c>
    </row>
    <row r="13" spans="2:20" x14ac:dyDescent="0.2">
      <c r="B13" s="153" t="s">
        <v>73</v>
      </c>
      <c r="C13" s="150">
        <f>SUM(D13:E13)</f>
        <v>4</v>
      </c>
      <c r="D13" s="154">
        <v>4</v>
      </c>
      <c r="E13" s="139">
        <v>0</v>
      </c>
      <c r="F13" s="150">
        <f>SUM(G13:H13)</f>
        <v>1</v>
      </c>
      <c r="G13" s="154">
        <v>0</v>
      </c>
      <c r="H13" s="139">
        <v>1</v>
      </c>
      <c r="I13" s="150">
        <f>SUM(J13:K13)</f>
        <v>2</v>
      </c>
      <c r="J13" s="154">
        <v>0</v>
      </c>
      <c r="K13" s="139">
        <v>2</v>
      </c>
      <c r="L13" s="150">
        <f>SUM(M13:N13)</f>
        <v>10</v>
      </c>
      <c r="M13" s="154">
        <v>3</v>
      </c>
      <c r="N13" s="139">
        <v>7</v>
      </c>
      <c r="O13" s="150">
        <f t="shared" ref="O13:O25" si="3">SUM(P13:Q13)</f>
        <v>6</v>
      </c>
      <c r="P13" s="154">
        <v>4</v>
      </c>
      <c r="Q13" s="139">
        <v>2</v>
      </c>
      <c r="R13" s="150">
        <f>SUM(S13:T13)</f>
        <v>4</v>
      </c>
      <c r="S13" s="155">
        <v>2</v>
      </c>
      <c r="T13" s="155">
        <v>2</v>
      </c>
    </row>
    <row r="14" spans="2:20" x14ac:dyDescent="0.2">
      <c r="B14" s="153" t="s">
        <v>74</v>
      </c>
      <c r="C14" s="150">
        <f t="shared" ref="C14:C24" si="4">SUM(D14:E14)</f>
        <v>0</v>
      </c>
      <c r="D14" s="154">
        <v>0</v>
      </c>
      <c r="E14" s="139">
        <v>0</v>
      </c>
      <c r="F14" s="150">
        <f t="shared" ref="F14:F24" si="5">SUM(G14:H14)</f>
        <v>0</v>
      </c>
      <c r="G14" s="154">
        <v>0</v>
      </c>
      <c r="H14" s="139">
        <v>0</v>
      </c>
      <c r="I14" s="150">
        <f t="shared" ref="I14:I25" si="6">SUM(J14:K14)</f>
        <v>1</v>
      </c>
      <c r="J14" s="154">
        <v>0</v>
      </c>
      <c r="K14" s="139">
        <v>1</v>
      </c>
      <c r="L14" s="150">
        <f t="shared" ref="L14:L25" si="7">SUM(M14:N14)</f>
        <v>1</v>
      </c>
      <c r="M14" s="154"/>
      <c r="N14" s="139">
        <v>1</v>
      </c>
      <c r="O14" s="150">
        <f t="shared" si="3"/>
        <v>0</v>
      </c>
      <c r="P14" s="154">
        <v>0</v>
      </c>
      <c r="Q14" s="139">
        <v>0</v>
      </c>
      <c r="R14" s="150">
        <f t="shared" ref="R14:R25" si="8">SUM(S14:T14)</f>
        <v>0</v>
      </c>
      <c r="S14" s="150">
        <f t="shared" ref="S14:S15" si="9">SUM(T14:U14)</f>
        <v>0</v>
      </c>
      <c r="T14" s="150">
        <f>SUM(U14:U14)</f>
        <v>0</v>
      </c>
    </row>
    <row r="15" spans="2:20" x14ac:dyDescent="0.2">
      <c r="B15" s="153" t="s">
        <v>75</v>
      </c>
      <c r="C15" s="150">
        <f t="shared" si="4"/>
        <v>1</v>
      </c>
      <c r="D15" s="154">
        <v>0</v>
      </c>
      <c r="E15" s="139">
        <v>1</v>
      </c>
      <c r="F15" s="150">
        <f t="shared" si="5"/>
        <v>1</v>
      </c>
      <c r="G15" s="154"/>
      <c r="H15" s="139">
        <v>1</v>
      </c>
      <c r="I15" s="150">
        <f t="shared" si="6"/>
        <v>0</v>
      </c>
      <c r="J15" s="154">
        <v>0</v>
      </c>
      <c r="K15" s="139">
        <v>0</v>
      </c>
      <c r="L15" s="150">
        <f t="shared" si="7"/>
        <v>0</v>
      </c>
      <c r="M15" s="154"/>
      <c r="N15" s="139"/>
      <c r="O15" s="150">
        <f t="shared" si="3"/>
        <v>1</v>
      </c>
      <c r="P15" s="154">
        <v>1</v>
      </c>
      <c r="Q15" s="139">
        <v>0</v>
      </c>
      <c r="R15" s="150">
        <f t="shared" si="8"/>
        <v>0</v>
      </c>
      <c r="S15" s="150">
        <f t="shared" si="9"/>
        <v>0</v>
      </c>
      <c r="T15" s="150">
        <f>SUM(U15:U15)</f>
        <v>0</v>
      </c>
    </row>
    <row r="16" spans="2:20" x14ac:dyDescent="0.2">
      <c r="B16" s="153" t="s">
        <v>76</v>
      </c>
      <c r="C16" s="150">
        <f t="shared" si="4"/>
        <v>5</v>
      </c>
      <c r="D16" s="154">
        <v>1</v>
      </c>
      <c r="E16" s="139">
        <v>4</v>
      </c>
      <c r="F16" s="150">
        <f t="shared" si="5"/>
        <v>5</v>
      </c>
      <c r="G16" s="154">
        <v>1</v>
      </c>
      <c r="H16" s="139">
        <v>4</v>
      </c>
      <c r="I16" s="150">
        <f t="shared" si="6"/>
        <v>2</v>
      </c>
      <c r="J16" s="154">
        <v>0</v>
      </c>
      <c r="K16" s="139">
        <v>2</v>
      </c>
      <c r="L16" s="150">
        <f t="shared" si="7"/>
        <v>2</v>
      </c>
      <c r="M16" s="154"/>
      <c r="N16" s="139">
        <v>2</v>
      </c>
      <c r="O16" s="150">
        <f t="shared" si="3"/>
        <v>0</v>
      </c>
      <c r="P16" s="154">
        <v>0</v>
      </c>
      <c r="Q16" s="139">
        <v>0</v>
      </c>
      <c r="R16" s="150">
        <f t="shared" si="8"/>
        <v>1</v>
      </c>
      <c r="S16" s="156">
        <v>0</v>
      </c>
      <c r="T16" s="156">
        <v>1</v>
      </c>
    </row>
    <row r="17" spans="2:20" x14ac:dyDescent="0.2">
      <c r="B17" s="153" t="s">
        <v>77</v>
      </c>
      <c r="C17" s="150">
        <f t="shared" si="4"/>
        <v>1</v>
      </c>
      <c r="D17" s="154">
        <v>0</v>
      </c>
      <c r="E17" s="139">
        <v>1</v>
      </c>
      <c r="F17" s="150">
        <f t="shared" si="5"/>
        <v>3</v>
      </c>
      <c r="G17" s="154">
        <v>2</v>
      </c>
      <c r="H17" s="139">
        <v>1</v>
      </c>
      <c r="I17" s="150">
        <f t="shared" si="6"/>
        <v>3</v>
      </c>
      <c r="J17" s="154">
        <v>1</v>
      </c>
      <c r="K17" s="139">
        <v>2</v>
      </c>
      <c r="L17" s="150">
        <f t="shared" si="7"/>
        <v>1</v>
      </c>
      <c r="M17" s="154">
        <v>1</v>
      </c>
      <c r="N17" s="139"/>
      <c r="O17" s="150">
        <f t="shared" si="3"/>
        <v>5</v>
      </c>
      <c r="P17" s="154">
        <v>1</v>
      </c>
      <c r="Q17" s="139">
        <v>4</v>
      </c>
      <c r="R17" s="150">
        <f t="shared" si="8"/>
        <v>5</v>
      </c>
      <c r="S17" s="156">
        <v>1</v>
      </c>
      <c r="T17" s="156">
        <v>4</v>
      </c>
    </row>
    <row r="18" spans="2:20" x14ac:dyDescent="0.2">
      <c r="B18" s="153" t="s">
        <v>78</v>
      </c>
      <c r="C18" s="150">
        <f t="shared" si="4"/>
        <v>2</v>
      </c>
      <c r="D18" s="154">
        <v>1</v>
      </c>
      <c r="E18" s="139">
        <v>1</v>
      </c>
      <c r="F18" s="150">
        <f t="shared" si="5"/>
        <v>3</v>
      </c>
      <c r="G18" s="154"/>
      <c r="H18" s="139">
        <v>3</v>
      </c>
      <c r="I18" s="150">
        <f t="shared" si="6"/>
        <v>5</v>
      </c>
      <c r="J18" s="154">
        <v>1</v>
      </c>
      <c r="K18" s="139">
        <v>4</v>
      </c>
      <c r="L18" s="150">
        <f t="shared" si="7"/>
        <v>4</v>
      </c>
      <c r="M18" s="154">
        <v>1</v>
      </c>
      <c r="N18" s="139">
        <v>3</v>
      </c>
      <c r="O18" s="150">
        <f t="shared" si="3"/>
        <v>3</v>
      </c>
      <c r="P18" s="154">
        <v>1</v>
      </c>
      <c r="Q18" s="139">
        <v>2</v>
      </c>
      <c r="R18" s="150">
        <f t="shared" si="8"/>
        <v>6</v>
      </c>
      <c r="S18" s="156">
        <v>1</v>
      </c>
      <c r="T18" s="156">
        <v>5</v>
      </c>
    </row>
    <row r="19" spans="2:20" x14ac:dyDescent="0.2">
      <c r="B19" s="153" t="s">
        <v>79</v>
      </c>
      <c r="C19" s="150">
        <f t="shared" si="4"/>
        <v>5</v>
      </c>
      <c r="D19" s="154">
        <v>1</v>
      </c>
      <c r="E19" s="139">
        <v>4</v>
      </c>
      <c r="F19" s="150">
        <f t="shared" si="5"/>
        <v>1</v>
      </c>
      <c r="G19" s="154">
        <v>1</v>
      </c>
      <c r="H19" s="139">
        <v>0</v>
      </c>
      <c r="I19" s="150">
        <f t="shared" si="6"/>
        <v>7</v>
      </c>
      <c r="J19" s="154">
        <v>3</v>
      </c>
      <c r="K19" s="139">
        <v>4</v>
      </c>
      <c r="L19" s="150">
        <f t="shared" si="7"/>
        <v>5</v>
      </c>
      <c r="M19" s="154">
        <v>2</v>
      </c>
      <c r="N19" s="139">
        <v>3</v>
      </c>
      <c r="O19" s="150">
        <f t="shared" si="3"/>
        <v>3</v>
      </c>
      <c r="P19" s="154">
        <v>0</v>
      </c>
      <c r="Q19" s="139">
        <v>3</v>
      </c>
      <c r="R19" s="150">
        <f t="shared" si="8"/>
        <v>3</v>
      </c>
      <c r="S19" s="156">
        <v>1</v>
      </c>
      <c r="T19" s="156">
        <v>2</v>
      </c>
    </row>
    <row r="20" spans="2:20" x14ac:dyDescent="0.2">
      <c r="B20" s="153" t="s">
        <v>80</v>
      </c>
      <c r="C20" s="150">
        <f t="shared" si="4"/>
        <v>11</v>
      </c>
      <c r="D20" s="154">
        <v>5</v>
      </c>
      <c r="E20" s="139">
        <v>6</v>
      </c>
      <c r="F20" s="150">
        <f t="shared" si="5"/>
        <v>8</v>
      </c>
      <c r="G20" s="154">
        <v>4</v>
      </c>
      <c r="H20" s="139">
        <v>4</v>
      </c>
      <c r="I20" s="150">
        <f t="shared" si="6"/>
        <v>14</v>
      </c>
      <c r="J20" s="154">
        <v>5</v>
      </c>
      <c r="K20" s="139">
        <v>9</v>
      </c>
      <c r="L20" s="150">
        <f t="shared" si="7"/>
        <v>13</v>
      </c>
      <c r="M20" s="154">
        <v>4</v>
      </c>
      <c r="N20" s="139">
        <v>9</v>
      </c>
      <c r="O20" s="150">
        <f t="shared" si="3"/>
        <v>18</v>
      </c>
      <c r="P20" s="154">
        <v>7</v>
      </c>
      <c r="Q20" s="139">
        <v>11</v>
      </c>
      <c r="R20" s="150">
        <f t="shared" si="8"/>
        <v>22</v>
      </c>
      <c r="S20" s="156">
        <v>8</v>
      </c>
      <c r="T20" s="156">
        <v>14</v>
      </c>
    </row>
    <row r="21" spans="2:20" x14ac:dyDescent="0.2">
      <c r="B21" s="153" t="s">
        <v>81</v>
      </c>
      <c r="C21" s="150">
        <f t="shared" si="4"/>
        <v>18</v>
      </c>
      <c r="D21" s="154">
        <v>4</v>
      </c>
      <c r="E21" s="139">
        <v>14</v>
      </c>
      <c r="F21" s="150">
        <f t="shared" si="5"/>
        <v>28</v>
      </c>
      <c r="G21" s="154">
        <v>10</v>
      </c>
      <c r="H21" s="139">
        <v>18</v>
      </c>
      <c r="I21" s="150">
        <f t="shared" si="6"/>
        <v>23</v>
      </c>
      <c r="J21" s="154">
        <v>9</v>
      </c>
      <c r="K21" s="139">
        <v>14</v>
      </c>
      <c r="L21" s="150">
        <f t="shared" si="7"/>
        <v>20</v>
      </c>
      <c r="M21" s="154">
        <v>7</v>
      </c>
      <c r="N21" s="139">
        <v>13</v>
      </c>
      <c r="O21" s="150">
        <f t="shared" si="3"/>
        <v>24</v>
      </c>
      <c r="P21" s="154">
        <v>12</v>
      </c>
      <c r="Q21" s="139">
        <v>12</v>
      </c>
      <c r="R21" s="150">
        <f t="shared" si="8"/>
        <v>24</v>
      </c>
      <c r="S21" s="156">
        <v>9</v>
      </c>
      <c r="T21" s="156">
        <v>15</v>
      </c>
    </row>
    <row r="22" spans="2:20" x14ac:dyDescent="0.2">
      <c r="B22" s="153" t="s">
        <v>82</v>
      </c>
      <c r="C22" s="150">
        <f t="shared" si="4"/>
        <v>21</v>
      </c>
      <c r="D22" s="154">
        <v>11</v>
      </c>
      <c r="E22" s="139">
        <v>10</v>
      </c>
      <c r="F22" s="150">
        <f t="shared" si="5"/>
        <v>31</v>
      </c>
      <c r="G22" s="154">
        <v>8</v>
      </c>
      <c r="H22" s="139">
        <v>23</v>
      </c>
      <c r="I22" s="150">
        <f t="shared" si="6"/>
        <v>24</v>
      </c>
      <c r="J22" s="154">
        <v>9</v>
      </c>
      <c r="K22" s="139">
        <v>15</v>
      </c>
      <c r="L22" s="150">
        <f t="shared" si="7"/>
        <v>39</v>
      </c>
      <c r="M22" s="154">
        <v>17</v>
      </c>
      <c r="N22" s="139">
        <v>22</v>
      </c>
      <c r="O22" s="150">
        <f t="shared" si="3"/>
        <v>48</v>
      </c>
      <c r="P22" s="154">
        <v>17</v>
      </c>
      <c r="Q22" s="139">
        <v>31</v>
      </c>
      <c r="R22" s="150">
        <f t="shared" si="8"/>
        <v>31</v>
      </c>
      <c r="S22" s="156">
        <v>8</v>
      </c>
      <c r="T22" s="156">
        <v>23</v>
      </c>
    </row>
    <row r="23" spans="2:20" x14ac:dyDescent="0.2">
      <c r="B23" s="153" t="s">
        <v>83</v>
      </c>
      <c r="C23" s="150">
        <f t="shared" si="4"/>
        <v>41</v>
      </c>
      <c r="D23" s="154">
        <v>18</v>
      </c>
      <c r="E23" s="139">
        <v>23</v>
      </c>
      <c r="F23" s="150">
        <f t="shared" si="5"/>
        <v>25</v>
      </c>
      <c r="G23" s="154">
        <v>12</v>
      </c>
      <c r="H23" s="139">
        <v>13</v>
      </c>
      <c r="I23" s="150">
        <f t="shared" si="6"/>
        <v>30</v>
      </c>
      <c r="J23" s="154">
        <v>13</v>
      </c>
      <c r="K23" s="139">
        <v>17</v>
      </c>
      <c r="L23" s="150">
        <f t="shared" si="7"/>
        <v>37</v>
      </c>
      <c r="M23" s="154">
        <v>18</v>
      </c>
      <c r="N23" s="139">
        <v>19</v>
      </c>
      <c r="O23" s="150">
        <f t="shared" si="3"/>
        <v>34</v>
      </c>
      <c r="P23" s="154">
        <v>11</v>
      </c>
      <c r="Q23" s="139">
        <v>23</v>
      </c>
      <c r="R23" s="150">
        <f t="shared" si="8"/>
        <v>51</v>
      </c>
      <c r="S23" s="156">
        <v>22</v>
      </c>
      <c r="T23" s="156">
        <v>29</v>
      </c>
    </row>
    <row r="24" spans="2:20" x14ac:dyDescent="0.2">
      <c r="B24" s="153" t="s">
        <v>84</v>
      </c>
      <c r="C24" s="150">
        <f t="shared" si="4"/>
        <v>36</v>
      </c>
      <c r="D24" s="154">
        <v>16</v>
      </c>
      <c r="E24" s="139">
        <v>20</v>
      </c>
      <c r="F24" s="150">
        <f t="shared" si="5"/>
        <v>42</v>
      </c>
      <c r="G24" s="154">
        <v>22</v>
      </c>
      <c r="H24" s="139">
        <v>20</v>
      </c>
      <c r="I24" s="150">
        <f t="shared" si="6"/>
        <v>52</v>
      </c>
      <c r="J24" s="154">
        <v>18</v>
      </c>
      <c r="K24" s="139">
        <v>34</v>
      </c>
      <c r="L24" s="150">
        <f t="shared" si="7"/>
        <v>55</v>
      </c>
      <c r="M24" s="154">
        <v>28</v>
      </c>
      <c r="N24" s="139">
        <v>27</v>
      </c>
      <c r="O24" s="150">
        <f t="shared" si="3"/>
        <v>43</v>
      </c>
      <c r="P24" s="154">
        <v>21</v>
      </c>
      <c r="Q24" s="139">
        <v>22</v>
      </c>
      <c r="R24" s="150">
        <f t="shared" si="8"/>
        <v>70</v>
      </c>
      <c r="S24" s="156">
        <v>31</v>
      </c>
      <c r="T24" s="156">
        <v>39</v>
      </c>
    </row>
    <row r="25" spans="2:20" x14ac:dyDescent="0.2">
      <c r="B25" s="140" t="s">
        <v>85</v>
      </c>
      <c r="C25" s="157">
        <f>SUM(D25:E25)</f>
        <v>18</v>
      </c>
      <c r="D25" s="158">
        <v>13</v>
      </c>
      <c r="E25" s="159">
        <v>5</v>
      </c>
      <c r="F25" s="157">
        <f>SUM(G25:H25)</f>
        <v>22</v>
      </c>
      <c r="G25" s="158">
        <v>4</v>
      </c>
      <c r="H25" s="159">
        <v>18</v>
      </c>
      <c r="I25" s="157">
        <f t="shared" si="6"/>
        <v>30</v>
      </c>
      <c r="J25" s="158">
        <v>20</v>
      </c>
      <c r="K25" s="159">
        <v>10</v>
      </c>
      <c r="L25" s="157">
        <f t="shared" si="7"/>
        <v>29</v>
      </c>
      <c r="M25" s="158">
        <v>21</v>
      </c>
      <c r="N25" s="159">
        <v>8</v>
      </c>
      <c r="O25" s="157">
        <f t="shared" si="3"/>
        <v>29</v>
      </c>
      <c r="P25" s="158">
        <v>19</v>
      </c>
      <c r="Q25" s="159">
        <v>10</v>
      </c>
      <c r="R25" s="157">
        <f t="shared" si="8"/>
        <v>33</v>
      </c>
      <c r="S25" s="160">
        <v>22</v>
      </c>
      <c r="T25" s="160">
        <v>11</v>
      </c>
    </row>
    <row r="27" spans="2:20" x14ac:dyDescent="0.2">
      <c r="B27" s="60" t="s">
        <v>34</v>
      </c>
      <c r="C27" s="60"/>
      <c r="D27" s="60"/>
      <c r="E27" s="60"/>
    </row>
    <row r="39" spans="1:5" x14ac:dyDescent="0.2">
      <c r="A39" s="199"/>
      <c r="B39" s="199"/>
      <c r="C39" s="26"/>
      <c r="D39" s="26"/>
      <c r="E39" s="26"/>
    </row>
  </sheetData>
  <mergeCells count="7">
    <mergeCell ref="R9:T9"/>
    <mergeCell ref="C9:E9"/>
    <mergeCell ref="O9:Q9"/>
    <mergeCell ref="A39:B39"/>
    <mergeCell ref="L9:N9"/>
    <mergeCell ref="I9:K9"/>
    <mergeCell ref="F9:H9"/>
  </mergeCells>
  <pageMargins left="0.7" right="0.7" top="0.75" bottom="0.75" header="0.3" footer="0.3"/>
  <pageSetup orientation="portrait" verticalDpi="0" r:id="rId1"/>
  <ignoredErrors>
    <ignoredError sqref="F13 O12 R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0</xdr:col>
                <xdr:colOff>828675</xdr:colOff>
                <xdr:row>3</xdr:row>
                <xdr:rowOff>133350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3"/>
  <sheetViews>
    <sheetView zoomScaleNormal="100" workbookViewId="0">
      <selection activeCell="I11" sqref="I11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G3" s="12" t="s">
        <v>89</v>
      </c>
      <c r="H3" s="12"/>
      <c r="I3" s="12"/>
      <c r="J3" s="2"/>
    </row>
    <row r="7" spans="2:12" x14ac:dyDescent="0.2">
      <c r="B7" s="3" t="s">
        <v>69</v>
      </c>
      <c r="C7" s="196" t="s">
        <v>88</v>
      </c>
      <c r="D7" s="196"/>
      <c r="E7" s="196"/>
      <c r="F7" s="196"/>
      <c r="G7" s="196"/>
      <c r="H7" s="196"/>
      <c r="I7" s="10"/>
    </row>
    <row r="9" spans="2:12" x14ac:dyDescent="0.2">
      <c r="B9" s="27"/>
      <c r="C9" s="27"/>
      <c r="D9" s="28" t="s">
        <v>35</v>
      </c>
      <c r="E9" s="29" t="s">
        <v>36</v>
      </c>
      <c r="F9" s="30"/>
      <c r="G9" s="189" t="s">
        <v>37</v>
      </c>
      <c r="H9" s="190"/>
      <c r="I9" s="31"/>
    </row>
    <row r="10" spans="2:12" x14ac:dyDescent="0.2">
      <c r="B10" s="32" t="s">
        <v>38</v>
      </c>
      <c r="C10" s="32"/>
      <c r="D10" s="33" t="s">
        <v>39</v>
      </c>
      <c r="E10" s="34" t="s">
        <v>3</v>
      </c>
      <c r="F10" s="35" t="s">
        <v>40</v>
      </c>
      <c r="G10" s="32" t="s">
        <v>3</v>
      </c>
      <c r="H10" s="32" t="s">
        <v>40</v>
      </c>
      <c r="I10" s="36"/>
    </row>
    <row r="11" spans="2:12" x14ac:dyDescent="0.2">
      <c r="B11" s="2">
        <v>1985</v>
      </c>
      <c r="C11" s="37"/>
      <c r="D11" s="38">
        <v>20822</v>
      </c>
      <c r="E11" s="39">
        <v>367</v>
      </c>
      <c r="F11" s="40">
        <f>(E11/D11)*1000</f>
        <v>17.625588320046106</v>
      </c>
      <c r="G11" s="41">
        <v>116</v>
      </c>
      <c r="H11" s="42">
        <f>(G11/D11)*1000</f>
        <v>5.5710306406685239</v>
      </c>
      <c r="I11" s="42"/>
    </row>
    <row r="12" spans="2:12" x14ac:dyDescent="0.2">
      <c r="B12" s="2">
        <v>1986</v>
      </c>
      <c r="C12" s="37"/>
      <c r="D12" s="38">
        <v>21324.5</v>
      </c>
      <c r="E12" s="39">
        <v>360</v>
      </c>
      <c r="F12" s="40">
        <f>(E12/D12)*1000</f>
        <v>16.881990199066802</v>
      </c>
      <c r="G12" s="41">
        <v>129</v>
      </c>
      <c r="H12" s="42">
        <f>(G12/D12)*1000</f>
        <v>6.0493798213322698</v>
      </c>
      <c r="I12" s="42"/>
      <c r="L12" s="18"/>
    </row>
    <row r="13" spans="2:12" x14ac:dyDescent="0.2">
      <c r="B13" s="2">
        <v>1987</v>
      </c>
      <c r="C13" s="37"/>
      <c r="D13" s="38">
        <v>22265.5</v>
      </c>
      <c r="E13" s="39">
        <v>359</v>
      </c>
      <c r="F13" s="40">
        <f>(E13/D13)*1000</f>
        <v>16.123599290381982</v>
      </c>
      <c r="G13" s="41">
        <v>103</v>
      </c>
      <c r="H13" s="42">
        <f>(G13/D13)*1000</f>
        <v>4.6259908827558327</v>
      </c>
      <c r="I13" s="42"/>
    </row>
    <row r="14" spans="2:12" x14ac:dyDescent="0.2">
      <c r="B14" s="2">
        <v>1988</v>
      </c>
      <c r="C14" s="37"/>
      <c r="D14" s="38">
        <v>23669.5</v>
      </c>
      <c r="E14" s="39">
        <v>380</v>
      </c>
      <c r="F14" s="40">
        <f>(E14/D14)*1000</f>
        <v>16.05441602061725</v>
      </c>
      <c r="G14" s="41">
        <v>110</v>
      </c>
      <c r="H14" s="42">
        <f>(G14/D14)*1000</f>
        <v>4.6473309533365725</v>
      </c>
      <c r="I14" s="42"/>
    </row>
    <row r="15" spans="2:12" x14ac:dyDescent="0.2">
      <c r="B15" s="2">
        <v>1989</v>
      </c>
      <c r="C15" s="37"/>
      <c r="D15" s="38">
        <v>25024</v>
      </c>
      <c r="E15" s="39">
        <v>438</v>
      </c>
      <c r="F15" s="40">
        <f>(E15/D15)*1000</f>
        <v>17.503196930946292</v>
      </c>
      <c r="G15" s="41">
        <v>113</v>
      </c>
      <c r="H15" s="42">
        <f>(G15/D15)*1000</f>
        <v>4.5156649616368281</v>
      </c>
      <c r="I15" s="42"/>
    </row>
    <row r="16" spans="2:12" x14ac:dyDescent="0.2">
      <c r="B16" s="2"/>
      <c r="C16" s="37"/>
      <c r="D16" s="43"/>
      <c r="E16" s="39"/>
      <c r="F16" s="40"/>
      <c r="G16" s="41"/>
      <c r="H16" s="42"/>
      <c r="I16" s="42"/>
    </row>
    <row r="17" spans="1:9" x14ac:dyDescent="0.2">
      <c r="B17" s="2">
        <v>1990</v>
      </c>
      <c r="C17" s="37"/>
      <c r="D17" s="38">
        <v>26332</v>
      </c>
      <c r="E17" s="39">
        <v>490</v>
      </c>
      <c r="F17" s="40">
        <f>(E17/D17)*1000</f>
        <v>18.608537141121072</v>
      </c>
      <c r="G17" s="41">
        <v>107</v>
      </c>
      <c r="H17" s="42">
        <f>(G17/D17)*1000</f>
        <v>4.0634968859182745</v>
      </c>
      <c r="I17" s="42"/>
    </row>
    <row r="18" spans="1:9" x14ac:dyDescent="0.2">
      <c r="B18" s="2">
        <v>1991</v>
      </c>
      <c r="C18" s="37"/>
      <c r="D18" s="38">
        <v>27504</v>
      </c>
      <c r="E18" s="39">
        <v>500</v>
      </c>
      <c r="F18" s="40">
        <f>(E18/D18)*1000</f>
        <v>18.179173938336241</v>
      </c>
      <c r="G18" s="41">
        <v>113</v>
      </c>
      <c r="H18" s="42">
        <f>(G18/D18)*1000</f>
        <v>4.1084933100639907</v>
      </c>
      <c r="I18" s="42"/>
    </row>
    <row r="19" spans="1:9" x14ac:dyDescent="0.2">
      <c r="B19" s="2">
        <v>1992</v>
      </c>
      <c r="C19" s="37"/>
      <c r="D19" s="38">
        <v>28673.5</v>
      </c>
      <c r="E19" s="39">
        <v>520</v>
      </c>
      <c r="F19" s="40">
        <f>(E19/D19)*1000</f>
        <v>18.135211955289726</v>
      </c>
      <c r="G19" s="41">
        <v>116</v>
      </c>
      <c r="H19" s="42">
        <f>(G19/D19)*1000</f>
        <v>4.0455472823338621</v>
      </c>
      <c r="I19" s="42"/>
    </row>
    <row r="20" spans="1:9" x14ac:dyDescent="0.2">
      <c r="B20" s="2">
        <v>1993</v>
      </c>
      <c r="C20" s="37"/>
      <c r="D20" s="38">
        <v>30013.5</v>
      </c>
      <c r="E20" s="39">
        <v>528</v>
      </c>
      <c r="F20" s="40">
        <f>(E20/D20)*1000</f>
        <v>17.592083562396923</v>
      </c>
      <c r="G20" s="41">
        <v>119</v>
      </c>
      <c r="H20" s="42">
        <f>(G20/D20)*1000</f>
        <v>3.9648824695553673</v>
      </c>
      <c r="I20" s="42"/>
    </row>
    <row r="21" spans="1:9" x14ac:dyDescent="0.2">
      <c r="B21" s="2">
        <v>1994</v>
      </c>
      <c r="C21" s="37"/>
      <c r="D21" s="38">
        <v>31325</v>
      </c>
      <c r="E21" s="39">
        <v>531</v>
      </c>
      <c r="F21" s="40">
        <f>(E21/D21)*1000</f>
        <v>16.951316839584997</v>
      </c>
      <c r="G21" s="41">
        <v>124</v>
      </c>
      <c r="H21" s="42">
        <f>(G21/D21)*1000</f>
        <v>3.958499600957702</v>
      </c>
      <c r="I21" s="42"/>
    </row>
    <row r="22" spans="1:9" x14ac:dyDescent="0.2">
      <c r="B22" s="2"/>
      <c r="C22" s="37"/>
      <c r="D22" s="38"/>
      <c r="E22" s="39"/>
      <c r="F22" s="40"/>
      <c r="G22" s="41"/>
      <c r="H22" s="42"/>
      <c r="I22" s="42"/>
    </row>
    <row r="23" spans="1:9" x14ac:dyDescent="0.2">
      <c r="B23" s="2">
        <v>1995</v>
      </c>
      <c r="C23" s="37"/>
      <c r="D23" s="38">
        <v>32631.5</v>
      </c>
      <c r="E23" s="39">
        <v>485</v>
      </c>
      <c r="F23" s="40">
        <f>(E23/D23)*1000</f>
        <v>14.862939184530285</v>
      </c>
      <c r="G23" s="41">
        <v>110</v>
      </c>
      <c r="H23" s="42">
        <f>(G23/D23)*1000</f>
        <v>3.3709758975223325</v>
      </c>
      <c r="I23" s="42"/>
    </row>
    <row r="24" spans="1:9" x14ac:dyDescent="0.2">
      <c r="B24" s="2">
        <v>1996</v>
      </c>
      <c r="C24" s="37"/>
      <c r="D24" s="38">
        <v>34266</v>
      </c>
      <c r="E24" s="39">
        <v>560</v>
      </c>
      <c r="F24" s="40">
        <f>(E24/D24)*1000</f>
        <v>16.34273040331524</v>
      </c>
      <c r="G24" s="41">
        <v>125</v>
      </c>
      <c r="H24" s="42">
        <f>(G24/D24)*1000</f>
        <v>3.6479308935971519</v>
      </c>
      <c r="I24" s="42"/>
    </row>
    <row r="25" spans="1:9" x14ac:dyDescent="0.2">
      <c r="B25" s="36">
        <v>1997</v>
      </c>
      <c r="C25" s="44"/>
      <c r="D25" s="38">
        <v>35900</v>
      </c>
      <c r="E25" s="39">
        <v>572</v>
      </c>
      <c r="F25" s="40">
        <f>(E25/D25)*1000</f>
        <v>15.933147632311979</v>
      </c>
      <c r="G25" s="41">
        <v>123</v>
      </c>
      <c r="H25" s="42">
        <f>(G25/D25)*1000</f>
        <v>3.4261838440111418</v>
      </c>
      <c r="I25" s="42"/>
    </row>
    <row r="26" spans="1:9" x14ac:dyDescent="0.2">
      <c r="B26" s="36">
        <v>1998</v>
      </c>
      <c r="C26" s="44"/>
      <c r="D26" s="38">
        <v>37500</v>
      </c>
      <c r="E26" s="39">
        <v>545</v>
      </c>
      <c r="F26" s="40">
        <f>(E26/D26)*1000</f>
        <v>14.533333333333333</v>
      </c>
      <c r="G26" s="41">
        <v>117</v>
      </c>
      <c r="H26" s="42">
        <f>(G26/D26)*1000</f>
        <v>3.12</v>
      </c>
      <c r="I26" s="42"/>
    </row>
    <row r="27" spans="1:9" x14ac:dyDescent="0.2">
      <c r="A27" s="4"/>
      <c r="B27" s="36">
        <v>1999</v>
      </c>
      <c r="C27" s="44"/>
      <c r="D27" s="38">
        <v>39000</v>
      </c>
      <c r="E27" s="39">
        <v>604</v>
      </c>
      <c r="F27" s="40">
        <f>(E27/D27)*1000</f>
        <v>15.487179487179487</v>
      </c>
      <c r="G27" s="41">
        <v>128</v>
      </c>
      <c r="H27" s="42">
        <f>(G27/D27)*1000</f>
        <v>3.2820512820512819</v>
      </c>
      <c r="I27" s="42"/>
    </row>
    <row r="28" spans="1:9" x14ac:dyDescent="0.2">
      <c r="A28" s="4"/>
      <c r="B28" s="36"/>
      <c r="C28" s="44"/>
      <c r="D28" s="38"/>
      <c r="E28" s="39"/>
      <c r="F28" s="40"/>
      <c r="G28" s="41"/>
      <c r="H28" s="42"/>
      <c r="I28" s="42"/>
    </row>
    <row r="29" spans="1:9" x14ac:dyDescent="0.2">
      <c r="B29" s="36">
        <v>2000</v>
      </c>
      <c r="C29" s="44"/>
      <c r="D29" s="38">
        <v>40200</v>
      </c>
      <c r="E29" s="39">
        <v>619</v>
      </c>
      <c r="F29" s="40">
        <f>(E29/D29)*1000</f>
        <v>15.398009950248756</v>
      </c>
      <c r="G29" s="41">
        <v>137</v>
      </c>
      <c r="H29" s="42">
        <f>(G29/D29)*1000</f>
        <v>3.4079601990049753</v>
      </c>
      <c r="I29" s="42"/>
    </row>
    <row r="30" spans="1:9" x14ac:dyDescent="0.2">
      <c r="B30" s="36">
        <v>2001</v>
      </c>
      <c r="C30" s="44"/>
      <c r="D30" s="38">
        <v>41350</v>
      </c>
      <c r="E30" s="39">
        <v>622</v>
      </c>
      <c r="F30" s="40">
        <f>(E30/D30)*1000</f>
        <v>15.042321644498186</v>
      </c>
      <c r="G30" s="41">
        <v>132</v>
      </c>
      <c r="H30" s="42">
        <f>(G30/D30)*1000</f>
        <v>3.1922611850060463</v>
      </c>
      <c r="I30" s="42"/>
    </row>
    <row r="31" spans="1:9" x14ac:dyDescent="0.2">
      <c r="B31" s="36">
        <v>2002</v>
      </c>
      <c r="C31" s="44"/>
      <c r="D31" s="38">
        <v>42452</v>
      </c>
      <c r="E31" s="39">
        <v>583</v>
      </c>
      <c r="F31" s="40">
        <f>(E31/D31)*1000</f>
        <v>13.733157448412324</v>
      </c>
      <c r="G31" s="41">
        <v>120</v>
      </c>
      <c r="H31" s="42">
        <f>(G31/D31)*1000</f>
        <v>2.8267219447846981</v>
      </c>
      <c r="I31" s="42"/>
    </row>
    <row r="32" spans="1:9" x14ac:dyDescent="0.2">
      <c r="B32" s="36">
        <v>2003</v>
      </c>
      <c r="C32" s="44"/>
      <c r="D32" s="38">
        <v>43574</v>
      </c>
      <c r="E32" s="39">
        <v>623</v>
      </c>
      <c r="F32" s="40">
        <f>(E32/D32)*1000</f>
        <v>14.297516867856979</v>
      </c>
      <c r="G32" s="41">
        <v>153</v>
      </c>
      <c r="H32" s="42">
        <f>(G32/D32)*1000</f>
        <v>3.5112681874512326</v>
      </c>
      <c r="I32" s="42"/>
    </row>
    <row r="33" spans="2:9" x14ac:dyDescent="0.2">
      <c r="B33" s="36">
        <v>2004</v>
      </c>
      <c r="C33" s="44"/>
      <c r="D33" s="38">
        <v>40242</v>
      </c>
      <c r="E33" s="39">
        <v>611</v>
      </c>
      <c r="F33" s="40">
        <f>(E33/D33)*1000</f>
        <v>15.183141990954724</v>
      </c>
      <c r="G33" s="7">
        <v>185</v>
      </c>
      <c r="H33" s="42">
        <f>(G33/D33)*1000</f>
        <v>4.5971870185378458</v>
      </c>
      <c r="I33" s="45"/>
    </row>
    <row r="34" spans="2:9" x14ac:dyDescent="0.2">
      <c r="B34" s="36"/>
      <c r="C34" s="44"/>
      <c r="D34" s="38"/>
      <c r="E34" s="39"/>
      <c r="F34" s="40"/>
      <c r="G34" s="7"/>
      <c r="H34" s="42"/>
      <c r="I34" s="45"/>
    </row>
    <row r="35" spans="2:9" x14ac:dyDescent="0.2">
      <c r="B35" s="36">
        <v>2005</v>
      </c>
      <c r="C35" s="44"/>
      <c r="D35" s="38">
        <v>44403</v>
      </c>
      <c r="E35" s="39">
        <v>699</v>
      </c>
      <c r="F35" s="40">
        <f>(E35/D35)*1000</f>
        <v>15.742179582460643</v>
      </c>
      <c r="G35" s="7">
        <v>170</v>
      </c>
      <c r="H35" s="42">
        <f>(G35/D35)*1000</f>
        <v>3.8285701416570954</v>
      </c>
      <c r="I35" s="45"/>
    </row>
    <row r="36" spans="2:9" ht="14.25" x14ac:dyDescent="0.2">
      <c r="B36" s="36">
        <v>2006</v>
      </c>
      <c r="C36" s="46"/>
      <c r="D36" s="38">
        <v>52819</v>
      </c>
      <c r="E36" s="39">
        <v>710</v>
      </c>
      <c r="F36" s="40">
        <f>(E36/D36)*1000</f>
        <v>13.442132565932713</v>
      </c>
      <c r="G36" s="7">
        <v>182</v>
      </c>
      <c r="H36" s="42">
        <f>(G36/D36)*1000</f>
        <v>3.4457297563376814</v>
      </c>
      <c r="I36" s="45"/>
    </row>
    <row r="37" spans="2:9" ht="14.25" x14ac:dyDescent="0.2">
      <c r="B37" s="36">
        <v>2007</v>
      </c>
      <c r="C37" s="46"/>
      <c r="D37" s="38">
        <v>54079</v>
      </c>
      <c r="E37" s="39">
        <v>744</v>
      </c>
      <c r="F37" s="40">
        <f>(E37/D37)*1000</f>
        <v>13.757650844135432</v>
      </c>
      <c r="G37" s="7">
        <v>160</v>
      </c>
      <c r="H37" s="42">
        <f>(G37/D37)*1000</f>
        <v>2.958634590136652</v>
      </c>
      <c r="I37" s="47"/>
    </row>
    <row r="38" spans="2:9" x14ac:dyDescent="0.2">
      <c r="B38" s="36">
        <v>2008</v>
      </c>
      <c r="C38" s="44"/>
      <c r="D38" s="38">
        <v>55998</v>
      </c>
      <c r="E38" s="39">
        <v>793</v>
      </c>
      <c r="F38" s="40">
        <f>(E38/D38)*1000</f>
        <v>14.161220043572984</v>
      </c>
      <c r="G38" s="7">
        <v>166</v>
      </c>
      <c r="H38" s="42">
        <f>(G38/D38)*1000</f>
        <v>2.9643915854137646</v>
      </c>
      <c r="I38" s="45"/>
    </row>
    <row r="39" spans="2:9" ht="14.25" x14ac:dyDescent="0.2">
      <c r="B39" s="36">
        <v>2009</v>
      </c>
      <c r="C39" s="46"/>
      <c r="D39" s="38">
        <v>56507.5</v>
      </c>
      <c r="E39" s="39">
        <v>824</v>
      </c>
      <c r="F39" s="40">
        <f>(E39/D39)*1000</f>
        <v>14.58213511480777</v>
      </c>
      <c r="G39" s="7">
        <v>177</v>
      </c>
      <c r="H39" s="42">
        <f>(G39/D39)*1000</f>
        <v>3.1323275671371058</v>
      </c>
      <c r="I39" s="45"/>
    </row>
    <row r="40" spans="2:9" x14ac:dyDescent="0.2">
      <c r="B40" s="36"/>
      <c r="C40" s="44"/>
      <c r="D40" s="38"/>
      <c r="E40" s="39"/>
      <c r="F40" s="40"/>
      <c r="G40" s="39"/>
      <c r="H40" s="42"/>
      <c r="I40" s="45"/>
    </row>
    <row r="41" spans="2:9" ht="14.25" x14ac:dyDescent="0.2">
      <c r="B41" s="48">
        <v>2010</v>
      </c>
      <c r="C41" s="49"/>
      <c r="D41" s="38">
        <v>55520.5</v>
      </c>
      <c r="E41" s="39">
        <v>821</v>
      </c>
      <c r="F41" s="40">
        <f t="shared" ref="F41:F45" si="0">(E41/D41)*1000</f>
        <v>14.787330805738423</v>
      </c>
      <c r="G41" s="39">
        <v>164</v>
      </c>
      <c r="H41" s="42">
        <f t="shared" ref="H41:H45" si="1">(G41/D41)*1000</f>
        <v>2.9538638881133994</v>
      </c>
      <c r="I41" s="4"/>
    </row>
    <row r="42" spans="2:9" ht="14.25" x14ac:dyDescent="0.2">
      <c r="B42" s="48">
        <v>2011</v>
      </c>
      <c r="C42" s="49"/>
      <c r="D42" s="50">
        <v>55276.5</v>
      </c>
      <c r="E42" s="39">
        <v>800</v>
      </c>
      <c r="F42" s="40">
        <f t="shared" si="0"/>
        <v>14.472696353785063</v>
      </c>
      <c r="G42" s="39">
        <v>176</v>
      </c>
      <c r="H42" s="45">
        <f t="shared" si="1"/>
        <v>3.1839931978327138</v>
      </c>
    </row>
    <row r="43" spans="2:9" ht="14.25" x14ac:dyDescent="0.2">
      <c r="B43" s="48">
        <v>2012</v>
      </c>
      <c r="C43" s="49"/>
      <c r="D43" s="50">
        <v>56124</v>
      </c>
      <c r="E43" s="7">
        <v>765</v>
      </c>
      <c r="F43" s="40">
        <f t="shared" si="0"/>
        <v>13.630532392559333</v>
      </c>
      <c r="G43" s="7">
        <v>184</v>
      </c>
      <c r="H43" s="45">
        <f t="shared" si="1"/>
        <v>3.2784548499750552</v>
      </c>
    </row>
    <row r="44" spans="2:9" ht="14.25" x14ac:dyDescent="0.2">
      <c r="B44" s="48">
        <v>2013</v>
      </c>
      <c r="C44" s="49"/>
      <c r="D44" s="51">
        <v>56239</v>
      </c>
      <c r="E44" s="39">
        <v>705</v>
      </c>
      <c r="F44" s="45">
        <f t="shared" si="0"/>
        <v>12.53578477568947</v>
      </c>
      <c r="G44" s="39">
        <v>182</v>
      </c>
      <c r="H44" s="45">
        <f t="shared" si="1"/>
        <v>3.2361884101779901</v>
      </c>
    </row>
    <row r="45" spans="2:9" ht="14.25" x14ac:dyDescent="0.2">
      <c r="B45" s="48">
        <v>2014</v>
      </c>
      <c r="C45" s="49"/>
      <c r="D45" s="51">
        <v>56993</v>
      </c>
      <c r="E45" s="39">
        <v>711</v>
      </c>
      <c r="F45" s="45">
        <f t="shared" si="0"/>
        <v>12.47521625462776</v>
      </c>
      <c r="G45" s="39">
        <v>163</v>
      </c>
      <c r="H45" s="45">
        <f t="shared" si="1"/>
        <v>2.8600003509202887</v>
      </c>
    </row>
    <row r="46" spans="2:9" ht="14.25" x14ac:dyDescent="0.2">
      <c r="B46" s="48"/>
      <c r="C46" s="49"/>
      <c r="D46" s="51"/>
      <c r="E46" s="39"/>
      <c r="F46" s="45"/>
      <c r="G46" s="39"/>
      <c r="H46" s="45"/>
    </row>
    <row r="47" spans="2:9" ht="14.25" x14ac:dyDescent="0.2">
      <c r="B47" s="48">
        <v>2015</v>
      </c>
      <c r="C47" s="49"/>
      <c r="D47" s="51">
        <v>59054</v>
      </c>
      <c r="E47" s="39">
        <v>649</v>
      </c>
      <c r="F47" s="45">
        <f>(E47/D47)*1000</f>
        <v>10.989941409557355</v>
      </c>
      <c r="G47" s="39">
        <v>170</v>
      </c>
      <c r="H47" s="45">
        <f>(G47/D47)*1000</f>
        <v>2.8787211704541606</v>
      </c>
    </row>
    <row r="48" spans="2:9" s="4" customFormat="1" x14ac:dyDescent="0.2">
      <c r="B48" s="48">
        <v>2016</v>
      </c>
      <c r="D48" s="51">
        <v>61331</v>
      </c>
      <c r="E48" s="39">
        <v>660</v>
      </c>
      <c r="F48" s="45">
        <f>(E48/D48)*1000</f>
        <v>10.761278961699631</v>
      </c>
      <c r="G48" s="39">
        <v>193</v>
      </c>
      <c r="H48" s="45">
        <f>(G48/D48)*1000</f>
        <v>3.1468588478909525</v>
      </c>
    </row>
    <row r="49" spans="1:9" x14ac:dyDescent="0.2">
      <c r="B49" s="48">
        <v>2017</v>
      </c>
      <c r="C49" s="4"/>
      <c r="D49" s="51">
        <v>63115</v>
      </c>
      <c r="E49" s="39">
        <v>625</v>
      </c>
      <c r="F49" s="45">
        <f>(E49/D49)*1000</f>
        <v>9.9025588211993973</v>
      </c>
      <c r="G49" s="39">
        <v>216</v>
      </c>
      <c r="H49" s="45">
        <f>(G49/D49)*1000</f>
        <v>3.4223243286065119</v>
      </c>
    </row>
    <row r="50" spans="1:9" x14ac:dyDescent="0.2">
      <c r="B50" s="48">
        <v>2018</v>
      </c>
      <c r="C50" s="4"/>
      <c r="D50" s="51">
        <v>64420</v>
      </c>
      <c r="E50" s="39">
        <v>640</v>
      </c>
      <c r="F50" s="45">
        <f>(E50/D50)*1000</f>
        <v>9.9348028562558213</v>
      </c>
      <c r="G50" s="39">
        <v>214</v>
      </c>
      <c r="H50" s="45">
        <f>(G50/D50)*1000</f>
        <v>3.3219497050605402</v>
      </c>
    </row>
    <row r="51" spans="1:9" x14ac:dyDescent="0.2">
      <c r="B51" s="52">
        <v>2019</v>
      </c>
      <c r="C51" s="5"/>
      <c r="D51" s="53">
        <v>66248</v>
      </c>
      <c r="E51" s="54">
        <v>646</v>
      </c>
      <c r="F51" s="55">
        <f>(E51/D51)*1000</f>
        <v>9.7512377732157951</v>
      </c>
      <c r="G51" s="54">
        <v>250</v>
      </c>
      <c r="H51" s="56">
        <f>(G51/D51)*1000</f>
        <v>3.7736988286438837</v>
      </c>
    </row>
    <row r="52" spans="1:9" ht="15" x14ac:dyDescent="0.2">
      <c r="A52" s="19"/>
      <c r="B52" s="57" t="s">
        <v>41</v>
      </c>
      <c r="C52" s="58"/>
    </row>
    <row r="53" spans="1:9" ht="15" customHeight="1" x14ac:dyDescent="0.2">
      <c r="A53" s="19"/>
      <c r="B53" s="200" t="s">
        <v>68</v>
      </c>
      <c r="C53" s="200"/>
      <c r="D53" s="200"/>
      <c r="E53" s="200"/>
      <c r="F53" s="200"/>
      <c r="G53" s="200"/>
      <c r="H53" s="200"/>
    </row>
    <row r="54" spans="1:9" ht="15" customHeight="1" x14ac:dyDescent="0.2">
      <c r="A54" s="19"/>
      <c r="B54" s="200"/>
      <c r="C54" s="200"/>
      <c r="D54" s="200"/>
      <c r="E54" s="200"/>
      <c r="F54" s="200"/>
      <c r="G54" s="200"/>
      <c r="H54" s="200"/>
    </row>
    <row r="55" spans="1:9" ht="15" customHeight="1" x14ac:dyDescent="0.2">
      <c r="A55" s="19"/>
      <c r="B55" s="200" t="s">
        <v>66</v>
      </c>
      <c r="C55" s="200"/>
      <c r="D55" s="200"/>
      <c r="E55" s="200"/>
      <c r="F55" s="200"/>
      <c r="G55" s="200"/>
      <c r="H55" s="200"/>
    </row>
    <row r="56" spans="1:9" x14ac:dyDescent="0.2">
      <c r="B56" s="200"/>
      <c r="C56" s="200"/>
      <c r="D56" s="200"/>
      <c r="E56" s="200"/>
      <c r="F56" s="200"/>
      <c r="G56" s="200"/>
      <c r="H56" s="200"/>
    </row>
    <row r="57" spans="1:9" ht="15" x14ac:dyDescent="0.2">
      <c r="B57" s="59" t="s">
        <v>67</v>
      </c>
      <c r="C57" s="6"/>
    </row>
    <row r="58" spans="1:9" ht="15" x14ac:dyDescent="0.2">
      <c r="B58" s="59"/>
      <c r="C58" s="6"/>
    </row>
    <row r="59" spans="1:9" x14ac:dyDescent="0.2">
      <c r="B59" s="60" t="s">
        <v>34</v>
      </c>
      <c r="C59" s="4"/>
      <c r="D59" s="4"/>
      <c r="E59" s="4"/>
      <c r="F59" s="4"/>
    </row>
    <row r="62" spans="1:9" x14ac:dyDescent="0.2">
      <c r="A62" s="199">
        <v>23</v>
      </c>
      <c r="B62" s="199"/>
      <c r="C62" s="199"/>
      <c r="D62" s="199"/>
      <c r="E62" s="199"/>
      <c r="F62" s="199"/>
      <c r="G62" s="199"/>
      <c r="H62" s="199"/>
      <c r="I62" s="199"/>
    </row>
    <row r="63" spans="1:9" x14ac:dyDescent="0.2">
      <c r="B63" s="26"/>
      <c r="C63" s="26"/>
      <c r="D63" s="26"/>
      <c r="E63" s="26"/>
      <c r="F63" s="26"/>
      <c r="G63" s="26"/>
      <c r="H63" s="26"/>
    </row>
  </sheetData>
  <mergeCells count="5">
    <mergeCell ref="C7:H7"/>
    <mergeCell ref="G9:H9"/>
    <mergeCell ref="A62:I62"/>
    <mergeCell ref="B53:H54"/>
    <mergeCell ref="B55:H56"/>
  </mergeCells>
  <pageMargins left="0.7" right="0.7" top="0.75" bottom="0.75" header="0.3" footer="0.3"/>
  <pageSetup scale="91" orientation="portrait" r:id="rId1"/>
  <ignoredErrors>
    <ignoredError sqref="B8:J10 B11:E11 G11 B12:E38 G16:J16 I11:J11 G12 I12:J12 G13 I13:J13 G14 I14:J14 G15 I15:J15 G22:J22 G17 I17:J17 G18 I18:J18 G19 I19:J19 G20 I20:J20 G21 I21:J21 G28:J28 G23 I23:J23 G24 I24:J24 G25 I25:J25 G26 I26:J26 G27 I27:J27 G34:H34 G29 I29:J29 G30 I30:J30 G31 I31:J31 G32 I32:J32 G33 I33:J33 G40:J40 G35 I35:J35 G36 I36:J36 G37 I37:J37 G38 I38:J38 I39:J39 I41:J41 G42 I42:J42 C42:E42 B40:E41 B39 D39:E39 D7:J7 J34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58"/>
  <sheetViews>
    <sheetView zoomScaleNormal="100" workbookViewId="0">
      <selection activeCell="J17" sqref="J17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3" spans="2:10" x14ac:dyDescent="0.2">
      <c r="E3" s="12" t="s">
        <v>89</v>
      </c>
      <c r="F3" s="12"/>
      <c r="G3" s="12"/>
      <c r="J3" s="2"/>
    </row>
    <row r="7" spans="2:10" x14ac:dyDescent="0.2">
      <c r="B7" s="20" t="s">
        <v>61</v>
      </c>
      <c r="C7" s="196" t="s">
        <v>92</v>
      </c>
      <c r="D7" s="196"/>
      <c r="E7" s="196"/>
      <c r="F7" s="196"/>
    </row>
    <row r="10" spans="2:10" ht="27" x14ac:dyDescent="0.2">
      <c r="B10" s="161" t="s">
        <v>38</v>
      </c>
      <c r="C10" s="161" t="s">
        <v>42</v>
      </c>
      <c r="D10" s="161" t="s">
        <v>43</v>
      </c>
      <c r="E10" s="161" t="s">
        <v>44</v>
      </c>
      <c r="F10" s="161" t="s">
        <v>45</v>
      </c>
    </row>
    <row r="11" spans="2:10" ht="14.25" x14ac:dyDescent="0.2">
      <c r="B11" s="69">
        <v>1985</v>
      </c>
      <c r="C11" s="162">
        <v>176</v>
      </c>
      <c r="D11" s="163">
        <f>(176/20800)*1000</f>
        <v>8.4615384615384617</v>
      </c>
      <c r="E11" s="164" t="s">
        <v>46</v>
      </c>
      <c r="F11" s="164" t="s">
        <v>46</v>
      </c>
    </row>
    <row r="12" spans="2:10" ht="14.25" x14ac:dyDescent="0.2">
      <c r="B12" s="69">
        <v>1986</v>
      </c>
      <c r="C12" s="162"/>
      <c r="D12" s="163"/>
      <c r="E12" s="164" t="s">
        <v>47</v>
      </c>
      <c r="F12" s="164" t="s">
        <v>46</v>
      </c>
    </row>
    <row r="13" spans="2:10" ht="14.25" x14ac:dyDescent="0.2">
      <c r="B13" s="69">
        <v>1987</v>
      </c>
      <c r="C13" s="162">
        <v>279</v>
      </c>
      <c r="D13" s="163">
        <f>(279/22300)*1000</f>
        <v>12.511210762331839</v>
      </c>
      <c r="E13" s="162">
        <v>80</v>
      </c>
      <c r="F13" s="164" t="s">
        <v>46</v>
      </c>
    </row>
    <row r="14" spans="2:10" ht="14.25" x14ac:dyDescent="0.2">
      <c r="B14" s="69">
        <v>1988</v>
      </c>
      <c r="C14" s="162">
        <v>254</v>
      </c>
      <c r="D14" s="163">
        <f>(254/23700)*1000</f>
        <v>10.717299578059073</v>
      </c>
      <c r="E14" s="162">
        <v>102</v>
      </c>
      <c r="F14" s="164" t="s">
        <v>46</v>
      </c>
    </row>
    <row r="15" spans="2:10" x14ac:dyDescent="0.2">
      <c r="B15" s="69">
        <v>1989</v>
      </c>
      <c r="C15" s="162">
        <v>267</v>
      </c>
      <c r="D15" s="163">
        <f>(267/25000)*1000</f>
        <v>10.68</v>
      </c>
      <c r="E15" s="162">
        <v>140</v>
      </c>
      <c r="F15" s="162">
        <v>76</v>
      </c>
    </row>
    <row r="16" spans="2:10" x14ac:dyDescent="0.2">
      <c r="B16" s="69">
        <v>1990</v>
      </c>
      <c r="C16" s="162">
        <v>274</v>
      </c>
      <c r="D16" s="163">
        <f>(274/26300)*1000</f>
        <v>10.418250950570341</v>
      </c>
      <c r="E16" s="162">
        <v>131</v>
      </c>
      <c r="F16" s="162">
        <v>110</v>
      </c>
    </row>
    <row r="17" spans="1:6" x14ac:dyDescent="0.2">
      <c r="B17" s="69"/>
      <c r="C17" s="162"/>
      <c r="D17" s="163"/>
      <c r="E17" s="162"/>
      <c r="F17" s="162"/>
    </row>
    <row r="18" spans="1:6" x14ac:dyDescent="0.2">
      <c r="B18" s="69">
        <v>1991</v>
      </c>
      <c r="C18" s="162">
        <v>279</v>
      </c>
      <c r="D18" s="163">
        <f>(279/27500)*1000</f>
        <v>10.145454545454546</v>
      </c>
      <c r="E18" s="162">
        <v>38</v>
      </c>
      <c r="F18" s="162">
        <v>153</v>
      </c>
    </row>
    <row r="19" spans="1:6" x14ac:dyDescent="0.2">
      <c r="B19" s="69">
        <v>1992</v>
      </c>
      <c r="C19" s="162">
        <v>261</v>
      </c>
      <c r="D19" s="163">
        <f>(261/28700)*1000</f>
        <v>9.094076655052266</v>
      </c>
      <c r="E19" s="162">
        <v>121</v>
      </c>
      <c r="F19" s="162">
        <v>71</v>
      </c>
    </row>
    <row r="20" spans="1:6" x14ac:dyDescent="0.2">
      <c r="B20" s="69">
        <v>1993</v>
      </c>
      <c r="C20" s="162">
        <v>245</v>
      </c>
      <c r="D20" s="163">
        <f>(245/30000)*1000</f>
        <v>8.1666666666666661</v>
      </c>
      <c r="E20" s="162">
        <v>164</v>
      </c>
      <c r="F20" s="162">
        <v>77</v>
      </c>
    </row>
    <row r="21" spans="1:6" x14ac:dyDescent="0.2">
      <c r="B21" s="69">
        <v>1994</v>
      </c>
      <c r="C21" s="162">
        <v>237</v>
      </c>
      <c r="D21" s="163">
        <f>(237/31300)*1000</f>
        <v>7.5718849840255587</v>
      </c>
      <c r="E21" s="162">
        <v>149</v>
      </c>
      <c r="F21" s="162">
        <v>69</v>
      </c>
    </row>
    <row r="22" spans="1:6" x14ac:dyDescent="0.2">
      <c r="B22" s="69">
        <v>1995</v>
      </c>
      <c r="C22" s="162">
        <v>289</v>
      </c>
      <c r="D22" s="163">
        <f>(289/32600)*1000</f>
        <v>8.8650306748466257</v>
      </c>
      <c r="E22" s="165">
        <v>140</v>
      </c>
      <c r="F22" s="165">
        <v>26</v>
      </c>
    </row>
    <row r="23" spans="1:6" x14ac:dyDescent="0.2">
      <c r="B23" s="69"/>
      <c r="C23" s="162"/>
      <c r="D23" s="163"/>
      <c r="E23" s="165"/>
      <c r="F23" s="165"/>
    </row>
    <row r="24" spans="1:6" x14ac:dyDescent="0.2">
      <c r="B24" s="69">
        <v>1996</v>
      </c>
      <c r="C24" s="162">
        <v>300</v>
      </c>
      <c r="D24" s="163">
        <f>(300/34300)*1000</f>
        <v>8.7463556851311957</v>
      </c>
      <c r="E24" s="165">
        <v>144</v>
      </c>
      <c r="F24" s="166">
        <v>34</v>
      </c>
    </row>
    <row r="25" spans="1:6" x14ac:dyDescent="0.2">
      <c r="B25" s="69">
        <v>1997</v>
      </c>
      <c r="C25" s="162">
        <v>310</v>
      </c>
      <c r="D25" s="163">
        <f>(310/35900)*1000</f>
        <v>8.6350974930362128</v>
      </c>
      <c r="E25" s="165">
        <v>151</v>
      </c>
      <c r="F25" s="166">
        <v>40</v>
      </c>
    </row>
    <row r="26" spans="1:6" x14ac:dyDescent="0.2">
      <c r="B26" s="69">
        <v>1998</v>
      </c>
      <c r="C26" s="162">
        <v>300</v>
      </c>
      <c r="D26" s="163">
        <f>(300/38100)*1000</f>
        <v>7.8740157480314963</v>
      </c>
      <c r="E26" s="165">
        <v>168</v>
      </c>
      <c r="F26" s="166">
        <v>76</v>
      </c>
    </row>
    <row r="27" spans="1:6" x14ac:dyDescent="0.2">
      <c r="A27" s="4"/>
      <c r="B27" s="69">
        <v>1999</v>
      </c>
      <c r="C27" s="162">
        <v>375</v>
      </c>
      <c r="D27" s="167">
        <f>(414/39000)*1000</f>
        <v>10.615384615384615</v>
      </c>
      <c r="E27" s="165">
        <v>156</v>
      </c>
      <c r="F27" s="166">
        <v>64</v>
      </c>
    </row>
    <row r="28" spans="1:6" x14ac:dyDescent="0.2">
      <c r="A28" s="4"/>
      <c r="B28" s="69">
        <v>2000</v>
      </c>
      <c r="C28" s="162"/>
      <c r="D28" s="163"/>
      <c r="E28" s="162">
        <v>94</v>
      </c>
      <c r="F28" s="166" t="s">
        <v>64</v>
      </c>
    </row>
    <row r="29" spans="1:6" ht="14.25" x14ac:dyDescent="0.2">
      <c r="A29" s="4"/>
      <c r="B29" s="69">
        <v>2000</v>
      </c>
      <c r="C29" s="165">
        <v>414</v>
      </c>
      <c r="D29" s="163">
        <f>(341/40200)*1000</f>
        <v>8.4825870646766166</v>
      </c>
      <c r="E29" s="162">
        <v>161</v>
      </c>
      <c r="F29" s="164" t="s">
        <v>64</v>
      </c>
    </row>
    <row r="30" spans="1:6" ht="14.25" x14ac:dyDescent="0.2">
      <c r="A30" s="4"/>
      <c r="B30" s="69"/>
      <c r="C30" s="165"/>
      <c r="D30" s="163"/>
      <c r="E30" s="162"/>
      <c r="F30" s="164"/>
    </row>
    <row r="31" spans="1:6" ht="14.25" x14ac:dyDescent="0.2">
      <c r="A31" s="4"/>
      <c r="B31" s="69">
        <v>2001</v>
      </c>
      <c r="C31" s="162">
        <v>341</v>
      </c>
      <c r="D31" s="163">
        <f>(321/41400)*1000</f>
        <v>7.7536231884057969</v>
      </c>
      <c r="E31" s="162">
        <v>170</v>
      </c>
      <c r="F31" s="164" t="s">
        <v>64</v>
      </c>
    </row>
    <row r="32" spans="1:6" ht="14.25" x14ac:dyDescent="0.2">
      <c r="A32" s="4"/>
      <c r="B32" s="69">
        <v>2002</v>
      </c>
      <c r="C32" s="162">
        <v>321</v>
      </c>
      <c r="D32" s="163">
        <f>(321/42500)*1000</f>
        <v>7.5529411764705889</v>
      </c>
      <c r="E32" s="162">
        <v>193</v>
      </c>
      <c r="F32" s="164" t="s">
        <v>64</v>
      </c>
    </row>
    <row r="33" spans="1:7" ht="14.25" x14ac:dyDescent="0.2">
      <c r="A33" s="4"/>
      <c r="B33" s="69">
        <v>2003</v>
      </c>
      <c r="C33" s="162">
        <v>344</v>
      </c>
      <c r="D33" s="163">
        <f>(344/43600)*1000</f>
        <v>7.8899082568807346</v>
      </c>
      <c r="E33" s="162">
        <v>175</v>
      </c>
      <c r="F33" s="164" t="s">
        <v>64</v>
      </c>
    </row>
    <row r="34" spans="1:7" ht="14.25" x14ac:dyDescent="0.2">
      <c r="A34" s="4"/>
      <c r="B34" s="69">
        <v>2004</v>
      </c>
      <c r="C34" s="168">
        <v>337</v>
      </c>
      <c r="D34" s="163">
        <f>(337/44200)*1000</f>
        <v>7.6244343891402711</v>
      </c>
      <c r="E34" s="162">
        <v>171</v>
      </c>
      <c r="F34" s="164" t="s">
        <v>64</v>
      </c>
    </row>
    <row r="35" spans="1:7" x14ac:dyDescent="0.2">
      <c r="A35" s="4"/>
      <c r="B35" s="69">
        <v>2005</v>
      </c>
      <c r="C35" s="168">
        <v>418</v>
      </c>
      <c r="D35" s="163">
        <f>(418/48400)*1000</f>
        <v>8.6363636363636367</v>
      </c>
      <c r="E35" s="165">
        <v>200</v>
      </c>
      <c r="F35" s="166">
        <v>145</v>
      </c>
    </row>
    <row r="36" spans="1:7" x14ac:dyDescent="0.2">
      <c r="A36" s="4"/>
      <c r="B36" s="69"/>
      <c r="C36" s="168"/>
      <c r="D36" s="163"/>
      <c r="E36" s="165"/>
      <c r="F36" s="166"/>
    </row>
    <row r="37" spans="1:7" x14ac:dyDescent="0.2">
      <c r="A37" s="4"/>
      <c r="B37" s="69">
        <v>2006</v>
      </c>
      <c r="C37" s="165">
        <v>529</v>
      </c>
      <c r="D37" s="163">
        <f>(529/52000)*1000</f>
        <v>10.173076923076923</v>
      </c>
      <c r="E37" s="165">
        <v>222</v>
      </c>
      <c r="F37" s="166">
        <v>158</v>
      </c>
    </row>
    <row r="38" spans="1:7" x14ac:dyDescent="0.2">
      <c r="A38" s="4"/>
      <c r="B38" s="69">
        <v>2007</v>
      </c>
      <c r="C38" s="162">
        <v>482</v>
      </c>
      <c r="D38" s="163">
        <v>8.9</v>
      </c>
      <c r="E38" s="165">
        <v>229</v>
      </c>
      <c r="F38" s="166">
        <v>162</v>
      </c>
    </row>
    <row r="39" spans="1:7" x14ac:dyDescent="0.2">
      <c r="A39" s="4"/>
      <c r="B39" s="69">
        <v>2008</v>
      </c>
      <c r="C39" s="162">
        <v>487</v>
      </c>
      <c r="D39" s="163">
        <v>8.6999999999999993</v>
      </c>
      <c r="E39" s="165">
        <v>215</v>
      </c>
      <c r="F39" s="166">
        <v>196</v>
      </c>
    </row>
    <row r="40" spans="1:7" x14ac:dyDescent="0.2">
      <c r="A40" s="4"/>
      <c r="B40" s="69">
        <v>2009</v>
      </c>
      <c r="C40" s="162">
        <v>554</v>
      </c>
      <c r="D40" s="163">
        <v>9.9</v>
      </c>
      <c r="E40" s="165">
        <v>232</v>
      </c>
      <c r="F40" s="166">
        <v>93</v>
      </c>
    </row>
    <row r="41" spans="1:7" ht="14.25" x14ac:dyDescent="0.2">
      <c r="A41" s="4"/>
      <c r="B41" s="69">
        <v>2010</v>
      </c>
      <c r="C41" s="169">
        <v>530</v>
      </c>
      <c r="D41" s="163">
        <v>9.6</v>
      </c>
      <c r="E41" s="168">
        <v>268</v>
      </c>
      <c r="F41" s="170" t="s">
        <v>64</v>
      </c>
    </row>
    <row r="42" spans="1:7" ht="14.25" x14ac:dyDescent="0.2">
      <c r="A42" s="4"/>
      <c r="B42" s="69"/>
      <c r="C42" s="169"/>
      <c r="D42" s="163"/>
      <c r="E42" s="168"/>
      <c r="F42" s="170"/>
    </row>
    <row r="43" spans="1:7" ht="14.25" x14ac:dyDescent="0.2">
      <c r="A43" s="4"/>
      <c r="B43" s="69">
        <v>2011</v>
      </c>
      <c r="C43" s="169">
        <v>533</v>
      </c>
      <c r="D43" s="163">
        <f>(533/55277)*1000</f>
        <v>9.6423467264866023</v>
      </c>
      <c r="E43" s="168" t="s">
        <v>64</v>
      </c>
      <c r="F43" s="170" t="s">
        <v>64</v>
      </c>
    </row>
    <row r="44" spans="1:7" ht="14.25" x14ac:dyDescent="0.2">
      <c r="A44" s="4"/>
      <c r="B44" s="69">
        <v>2012</v>
      </c>
      <c r="C44" s="169">
        <v>473</v>
      </c>
      <c r="D44" s="163">
        <f>(473/56124)*1000</f>
        <v>8.4277670871641366</v>
      </c>
      <c r="E44" s="168" t="s">
        <v>64</v>
      </c>
      <c r="F44" s="170" t="s">
        <v>64</v>
      </c>
    </row>
    <row r="45" spans="1:7" ht="14.25" x14ac:dyDescent="0.2">
      <c r="A45" s="4"/>
      <c r="B45" s="69">
        <v>2013</v>
      </c>
      <c r="C45" s="169">
        <v>527</v>
      </c>
      <c r="D45" s="163">
        <f>(527/56239)*1000</f>
        <v>9.3707213855153881</v>
      </c>
      <c r="E45" s="168" t="s">
        <v>64</v>
      </c>
      <c r="F45" s="170" t="s">
        <v>64</v>
      </c>
    </row>
    <row r="46" spans="1:7" x14ac:dyDescent="0.2">
      <c r="A46" s="4"/>
      <c r="B46" s="69">
        <v>2014</v>
      </c>
      <c r="C46" s="169">
        <v>452</v>
      </c>
      <c r="D46" s="163">
        <f>(452/56992)*1000</f>
        <v>7.9309376754632224</v>
      </c>
      <c r="E46" s="44" t="s">
        <v>64</v>
      </c>
      <c r="F46" s="44" t="s">
        <v>64</v>
      </c>
    </row>
    <row r="47" spans="1:7" s="4" customFormat="1" x14ac:dyDescent="0.2">
      <c r="B47" s="69">
        <v>2015</v>
      </c>
      <c r="C47" s="169">
        <v>468</v>
      </c>
      <c r="D47" s="163">
        <f>(468/59054)*1000</f>
        <v>7.9249500457208661</v>
      </c>
      <c r="E47" s="44" t="s">
        <v>64</v>
      </c>
      <c r="F47" s="44" t="s">
        <v>64</v>
      </c>
      <c r="G47" s="1"/>
    </row>
    <row r="48" spans="1:7" s="4" customFormat="1" x14ac:dyDescent="0.2">
      <c r="B48" s="69"/>
      <c r="C48" s="169"/>
      <c r="D48" s="163"/>
      <c r="E48" s="44"/>
      <c r="F48" s="44"/>
      <c r="G48" s="1"/>
    </row>
    <row r="49" spans="1:7" s="4" customFormat="1" x14ac:dyDescent="0.2">
      <c r="B49" s="69">
        <v>2016</v>
      </c>
      <c r="C49" s="169">
        <v>493</v>
      </c>
      <c r="D49" s="163">
        <v>8.1</v>
      </c>
      <c r="E49" s="44" t="s">
        <v>64</v>
      </c>
      <c r="F49" s="44" t="s">
        <v>64</v>
      </c>
      <c r="G49" s="1"/>
    </row>
    <row r="50" spans="1:7" x14ac:dyDescent="0.2">
      <c r="A50" s="4"/>
      <c r="B50" s="69">
        <v>2017</v>
      </c>
      <c r="C50" s="169">
        <v>513</v>
      </c>
      <c r="D50" s="163">
        <f>(513/63415)*1000</f>
        <v>8.089568714026651</v>
      </c>
      <c r="E50" s="44" t="s">
        <v>64</v>
      </c>
      <c r="F50" s="44" t="s">
        <v>64</v>
      </c>
      <c r="G50" s="4"/>
    </row>
    <row r="51" spans="1:7" x14ac:dyDescent="0.2">
      <c r="A51" s="4"/>
      <c r="B51" s="69">
        <v>2018</v>
      </c>
      <c r="C51" s="169">
        <v>516</v>
      </c>
      <c r="D51" s="163">
        <f>(516/64420)*1000</f>
        <v>8.0099348028562556</v>
      </c>
      <c r="E51" s="44" t="s">
        <v>64</v>
      </c>
      <c r="F51" s="44" t="s">
        <v>64</v>
      </c>
    </row>
    <row r="52" spans="1:7" x14ac:dyDescent="0.2">
      <c r="A52" s="4"/>
      <c r="B52" s="33">
        <v>2019</v>
      </c>
      <c r="C52" s="171">
        <v>502</v>
      </c>
      <c r="D52" s="163">
        <f>(516/64420)*1000</f>
        <v>8.0099348028562556</v>
      </c>
      <c r="E52" s="172" t="s">
        <v>64</v>
      </c>
      <c r="F52" s="172" t="s">
        <v>64</v>
      </c>
    </row>
    <row r="53" spans="1:7" x14ac:dyDescent="0.2">
      <c r="A53" s="4"/>
      <c r="B53" s="58" t="s">
        <v>41</v>
      </c>
      <c r="C53" s="162"/>
      <c r="D53" s="173"/>
      <c r="E53" s="165"/>
      <c r="F53" s="165"/>
    </row>
    <row r="54" spans="1:7" x14ac:dyDescent="0.2">
      <c r="A54" s="4"/>
      <c r="B54" s="1" t="s">
        <v>48</v>
      </c>
      <c r="C54" s="4"/>
      <c r="D54" s="4"/>
      <c r="E54" s="4"/>
      <c r="F54" s="4"/>
    </row>
    <row r="55" spans="1:7" ht="14.25" x14ac:dyDescent="0.2">
      <c r="A55" s="21"/>
      <c r="B55" s="1" t="s">
        <v>49</v>
      </c>
    </row>
    <row r="56" spans="1:7" ht="14.25" x14ac:dyDescent="0.2">
      <c r="A56" s="21"/>
    </row>
    <row r="57" spans="1:7" ht="14.25" x14ac:dyDescent="0.2">
      <c r="A57" s="21"/>
      <c r="B57" s="6" t="s">
        <v>50</v>
      </c>
    </row>
    <row r="58" spans="1:7" ht="14.25" x14ac:dyDescent="0.2">
      <c r="A58" s="21"/>
      <c r="B58" s="22"/>
    </row>
  </sheetData>
  <mergeCells count="1">
    <mergeCell ref="C7:F7"/>
  </mergeCells>
  <pageMargins left="0.7" right="0.7" top="0.75" bottom="0.75" header="0.3" footer="0.3"/>
  <pageSetup orientation="portrait" r:id="rId1"/>
  <ignoredErrors>
    <ignoredError sqref="B8:F27 B35:F39 B28:E28 B53:F57 B43:D43 B41:E41 B29:E29 B30:E34 B7 D7:F7 B40 D40:F40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67"/>
  <sheetViews>
    <sheetView zoomScaleNormal="100" workbookViewId="0">
      <selection activeCell="V20" sqref="V20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2" spans="2:15" x14ac:dyDescent="0.2">
      <c r="J2" s="12" t="s">
        <v>89</v>
      </c>
      <c r="K2" s="12"/>
      <c r="L2" s="12"/>
    </row>
    <row r="3" spans="2:15" x14ac:dyDescent="0.2">
      <c r="E3" s="2"/>
      <c r="O3" s="2"/>
    </row>
    <row r="7" spans="2:15" x14ac:dyDescent="0.2">
      <c r="B7" s="3" t="s">
        <v>62</v>
      </c>
      <c r="C7" s="196" t="s">
        <v>87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2:15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 x14ac:dyDescent="0.2">
      <c r="G9" s="4"/>
      <c r="H9" s="4"/>
      <c r="I9" s="4"/>
      <c r="J9" s="4"/>
      <c r="K9" s="4"/>
      <c r="L9" s="4"/>
      <c r="M9" s="5"/>
      <c r="N9" s="5"/>
      <c r="O9" s="5"/>
    </row>
    <row r="10" spans="2:15" x14ac:dyDescent="0.2">
      <c r="B10" s="174"/>
      <c r="C10" s="175" t="s">
        <v>51</v>
      </c>
      <c r="D10" s="175" t="s">
        <v>52</v>
      </c>
      <c r="E10" s="175" t="s">
        <v>53</v>
      </c>
      <c r="F10" s="175" t="s">
        <v>9</v>
      </c>
      <c r="G10" s="175" t="s">
        <v>54</v>
      </c>
      <c r="H10" s="175" t="s">
        <v>11</v>
      </c>
      <c r="I10" s="175" t="s">
        <v>12</v>
      </c>
      <c r="J10" s="175" t="s">
        <v>55</v>
      </c>
      <c r="K10" s="175" t="s">
        <v>56</v>
      </c>
      <c r="L10" s="175" t="s">
        <v>57</v>
      </c>
      <c r="M10" s="32" t="s">
        <v>58</v>
      </c>
      <c r="N10" s="32" t="s">
        <v>59</v>
      </c>
      <c r="O10" s="175" t="s">
        <v>5</v>
      </c>
    </row>
    <row r="11" spans="2:15" x14ac:dyDescent="0.2">
      <c r="B11" s="176"/>
      <c r="C11" s="28"/>
      <c r="D11" s="28"/>
      <c r="E11" s="28"/>
      <c r="F11" s="28"/>
      <c r="G11" s="177"/>
      <c r="H11" s="177"/>
      <c r="I11" s="178"/>
      <c r="J11" s="178"/>
      <c r="K11" s="178"/>
      <c r="L11" s="178"/>
      <c r="M11" s="178"/>
      <c r="N11" s="69"/>
    </row>
    <row r="12" spans="2:15" x14ac:dyDescent="0.2">
      <c r="B12" s="129" t="s">
        <v>36</v>
      </c>
      <c r="C12" s="179"/>
      <c r="D12" s="95"/>
      <c r="E12" s="179"/>
      <c r="F12" s="95"/>
      <c r="G12" s="179"/>
      <c r="H12" s="95"/>
      <c r="I12" s="95"/>
      <c r="J12" s="88"/>
      <c r="K12" s="88"/>
      <c r="L12" s="88"/>
      <c r="M12" s="88"/>
      <c r="N12" s="88"/>
      <c r="O12" s="75"/>
    </row>
    <row r="13" spans="2:15" x14ac:dyDescent="0.2">
      <c r="B13" s="96">
        <v>2007</v>
      </c>
      <c r="C13" s="179">
        <v>66</v>
      </c>
      <c r="D13" s="88">
        <v>68</v>
      </c>
      <c r="E13" s="180">
        <v>65</v>
      </c>
      <c r="F13" s="88">
        <v>47</v>
      </c>
      <c r="G13" s="179">
        <v>59</v>
      </c>
      <c r="H13" s="88">
        <v>55</v>
      </c>
      <c r="I13" s="88">
        <v>66</v>
      </c>
      <c r="J13" s="88">
        <v>76</v>
      </c>
      <c r="K13" s="88">
        <v>70</v>
      </c>
      <c r="L13" s="88">
        <v>62</v>
      </c>
      <c r="M13" s="88">
        <v>57</v>
      </c>
      <c r="N13" s="89">
        <v>53</v>
      </c>
      <c r="O13" s="181">
        <f t="shared" ref="O13:O17" si="0">SUM(C13:N13)</f>
        <v>744</v>
      </c>
    </row>
    <row r="14" spans="2:15" x14ac:dyDescent="0.2">
      <c r="B14" s="96">
        <v>2008</v>
      </c>
      <c r="C14" s="179">
        <v>62</v>
      </c>
      <c r="D14" s="88">
        <v>65</v>
      </c>
      <c r="E14" s="180">
        <v>61</v>
      </c>
      <c r="F14" s="88">
        <v>54</v>
      </c>
      <c r="G14" s="179">
        <v>57</v>
      </c>
      <c r="H14" s="88">
        <v>77</v>
      </c>
      <c r="I14" s="88">
        <v>75</v>
      </c>
      <c r="J14" s="88">
        <v>77</v>
      </c>
      <c r="K14" s="88">
        <v>76</v>
      </c>
      <c r="L14" s="88">
        <v>61</v>
      </c>
      <c r="M14" s="88">
        <v>62</v>
      </c>
      <c r="N14" s="89">
        <v>66</v>
      </c>
      <c r="O14" s="181">
        <f t="shared" si="0"/>
        <v>793</v>
      </c>
    </row>
    <row r="15" spans="2:15" x14ac:dyDescent="0.2">
      <c r="B15" s="96">
        <v>2009</v>
      </c>
      <c r="C15" s="179">
        <v>67</v>
      </c>
      <c r="D15" s="88">
        <v>61</v>
      </c>
      <c r="E15" s="180">
        <v>68</v>
      </c>
      <c r="F15" s="88">
        <v>66</v>
      </c>
      <c r="G15" s="179">
        <v>67</v>
      </c>
      <c r="H15" s="88">
        <v>70</v>
      </c>
      <c r="I15" s="88">
        <v>63</v>
      </c>
      <c r="J15" s="88">
        <v>72</v>
      </c>
      <c r="K15" s="88">
        <v>85</v>
      </c>
      <c r="L15" s="88">
        <v>83</v>
      </c>
      <c r="M15" s="88">
        <v>46</v>
      </c>
      <c r="N15" s="89">
        <v>76</v>
      </c>
      <c r="O15" s="181">
        <f t="shared" si="0"/>
        <v>824</v>
      </c>
    </row>
    <row r="16" spans="2:15" x14ac:dyDescent="0.2">
      <c r="B16" s="71">
        <v>2010</v>
      </c>
      <c r="C16" s="179">
        <v>58</v>
      </c>
      <c r="D16" s="88">
        <v>65</v>
      </c>
      <c r="E16" s="180">
        <v>75</v>
      </c>
      <c r="F16" s="88">
        <v>67</v>
      </c>
      <c r="G16" s="180">
        <v>61</v>
      </c>
      <c r="H16" s="88">
        <v>63</v>
      </c>
      <c r="I16" s="88">
        <v>70</v>
      </c>
      <c r="J16" s="88">
        <v>67</v>
      </c>
      <c r="K16" s="88">
        <v>79</v>
      </c>
      <c r="L16" s="88">
        <v>82</v>
      </c>
      <c r="M16" s="88">
        <v>72</v>
      </c>
      <c r="N16" s="89">
        <v>62</v>
      </c>
      <c r="O16" s="181">
        <f t="shared" si="0"/>
        <v>821</v>
      </c>
    </row>
    <row r="17" spans="2:15" x14ac:dyDescent="0.2">
      <c r="B17" s="71">
        <v>2011</v>
      </c>
      <c r="C17" s="179">
        <v>70</v>
      </c>
      <c r="D17" s="88">
        <v>62</v>
      </c>
      <c r="E17" s="180">
        <v>59</v>
      </c>
      <c r="F17" s="88">
        <v>44</v>
      </c>
      <c r="G17" s="180">
        <v>63</v>
      </c>
      <c r="H17" s="88">
        <v>60</v>
      </c>
      <c r="I17" s="88">
        <v>79</v>
      </c>
      <c r="J17" s="88">
        <v>74</v>
      </c>
      <c r="K17" s="88">
        <v>81</v>
      </c>
      <c r="L17" s="88">
        <v>68</v>
      </c>
      <c r="M17" s="88">
        <v>69</v>
      </c>
      <c r="N17" s="89">
        <v>71</v>
      </c>
      <c r="O17" s="181">
        <f t="shared" si="0"/>
        <v>800</v>
      </c>
    </row>
    <row r="18" spans="2:15" x14ac:dyDescent="0.2">
      <c r="B18" s="71">
        <v>2012</v>
      </c>
      <c r="C18" s="179">
        <v>60</v>
      </c>
      <c r="D18" s="88">
        <v>52</v>
      </c>
      <c r="E18" s="180">
        <v>59</v>
      </c>
      <c r="F18" s="88">
        <v>64</v>
      </c>
      <c r="G18" s="180">
        <v>64</v>
      </c>
      <c r="H18" s="88">
        <v>44</v>
      </c>
      <c r="I18" s="88">
        <v>73</v>
      </c>
      <c r="J18" s="88">
        <v>79</v>
      </c>
      <c r="K18" s="88">
        <v>64</v>
      </c>
      <c r="L18" s="88">
        <v>73</v>
      </c>
      <c r="M18" s="88">
        <v>63</v>
      </c>
      <c r="N18" s="89">
        <v>70</v>
      </c>
      <c r="O18" s="181">
        <f t="shared" ref="O18" si="1">SUM(C18:N18)</f>
        <v>765</v>
      </c>
    </row>
    <row r="19" spans="2:15" ht="14.25" customHeight="1" x14ac:dyDescent="0.2">
      <c r="B19" s="71">
        <v>2013</v>
      </c>
      <c r="C19" s="179">
        <v>78</v>
      </c>
      <c r="D19" s="88">
        <v>64</v>
      </c>
      <c r="E19" s="180">
        <v>57</v>
      </c>
      <c r="F19" s="88">
        <v>54</v>
      </c>
      <c r="G19" s="180">
        <v>49</v>
      </c>
      <c r="H19" s="88">
        <v>44</v>
      </c>
      <c r="I19" s="88">
        <v>53</v>
      </c>
      <c r="J19" s="88">
        <v>67</v>
      </c>
      <c r="K19" s="88">
        <v>60</v>
      </c>
      <c r="L19" s="88">
        <v>65</v>
      </c>
      <c r="M19" s="88">
        <v>55</v>
      </c>
      <c r="N19" s="89">
        <v>59</v>
      </c>
      <c r="O19" s="181">
        <f t="shared" ref="O19:O25" si="2">SUM(C19:N19)</f>
        <v>705</v>
      </c>
    </row>
    <row r="20" spans="2:15" ht="14.25" customHeight="1" x14ac:dyDescent="0.2">
      <c r="B20" s="71">
        <v>2014</v>
      </c>
      <c r="C20" s="179">
        <v>57</v>
      </c>
      <c r="D20" s="88">
        <v>57</v>
      </c>
      <c r="E20" s="180">
        <v>54</v>
      </c>
      <c r="F20" s="88">
        <v>53</v>
      </c>
      <c r="G20" s="180">
        <v>45</v>
      </c>
      <c r="H20" s="88">
        <v>51</v>
      </c>
      <c r="I20" s="88">
        <v>57</v>
      </c>
      <c r="J20" s="88">
        <v>59</v>
      </c>
      <c r="K20" s="88">
        <v>67</v>
      </c>
      <c r="L20" s="88">
        <v>76</v>
      </c>
      <c r="M20" s="88">
        <v>63</v>
      </c>
      <c r="N20" s="89">
        <v>72</v>
      </c>
      <c r="O20" s="181">
        <f t="shared" si="2"/>
        <v>711</v>
      </c>
    </row>
    <row r="21" spans="2:15" ht="14.25" customHeight="1" x14ac:dyDescent="0.2">
      <c r="B21" s="71">
        <v>2015</v>
      </c>
      <c r="C21" s="179">
        <v>56</v>
      </c>
      <c r="D21" s="88">
        <v>42</v>
      </c>
      <c r="E21" s="180">
        <v>58</v>
      </c>
      <c r="F21" s="88">
        <v>49</v>
      </c>
      <c r="G21" s="180">
        <v>62</v>
      </c>
      <c r="H21" s="88">
        <v>44</v>
      </c>
      <c r="I21" s="88">
        <v>44</v>
      </c>
      <c r="J21" s="88">
        <v>67</v>
      </c>
      <c r="K21" s="88">
        <v>60</v>
      </c>
      <c r="L21" s="88">
        <v>59</v>
      </c>
      <c r="M21" s="88">
        <v>53</v>
      </c>
      <c r="N21" s="89">
        <v>55</v>
      </c>
      <c r="O21" s="181">
        <f t="shared" si="2"/>
        <v>649</v>
      </c>
    </row>
    <row r="22" spans="2:15" x14ac:dyDescent="0.2">
      <c r="B22" s="71">
        <v>2016</v>
      </c>
      <c r="C22" s="179">
        <v>54</v>
      </c>
      <c r="D22" s="88">
        <v>46</v>
      </c>
      <c r="E22" s="180">
        <v>56</v>
      </c>
      <c r="F22" s="88">
        <v>48</v>
      </c>
      <c r="G22" s="180">
        <v>60</v>
      </c>
      <c r="H22" s="88">
        <v>52</v>
      </c>
      <c r="I22" s="88">
        <v>56</v>
      </c>
      <c r="J22" s="88">
        <v>45</v>
      </c>
      <c r="K22" s="88">
        <v>63</v>
      </c>
      <c r="L22" s="88">
        <v>69</v>
      </c>
      <c r="M22" s="88">
        <v>59</v>
      </c>
      <c r="N22" s="89">
        <v>52</v>
      </c>
      <c r="O22" s="181">
        <f t="shared" si="2"/>
        <v>660</v>
      </c>
    </row>
    <row r="23" spans="2:15" x14ac:dyDescent="0.2">
      <c r="B23" s="71">
        <v>2017</v>
      </c>
      <c r="C23" s="179">
        <v>52</v>
      </c>
      <c r="D23" s="88">
        <v>38</v>
      </c>
      <c r="E23" s="180">
        <v>56</v>
      </c>
      <c r="F23" s="88">
        <v>55</v>
      </c>
      <c r="G23" s="180">
        <v>48</v>
      </c>
      <c r="H23" s="88">
        <v>51</v>
      </c>
      <c r="I23" s="88">
        <v>50</v>
      </c>
      <c r="J23" s="88">
        <v>62</v>
      </c>
      <c r="K23" s="88">
        <v>46</v>
      </c>
      <c r="L23" s="88">
        <v>66</v>
      </c>
      <c r="M23" s="88">
        <v>51</v>
      </c>
      <c r="N23" s="89">
        <v>50</v>
      </c>
      <c r="O23" s="181">
        <f t="shared" si="2"/>
        <v>625</v>
      </c>
    </row>
    <row r="24" spans="2:15" x14ac:dyDescent="0.2">
      <c r="B24" s="71">
        <v>2018</v>
      </c>
      <c r="C24" s="179">
        <v>55</v>
      </c>
      <c r="D24" s="88">
        <v>50</v>
      </c>
      <c r="E24" s="180">
        <v>45</v>
      </c>
      <c r="F24" s="88">
        <v>52</v>
      </c>
      <c r="G24" s="180">
        <v>49</v>
      </c>
      <c r="H24" s="88">
        <v>53</v>
      </c>
      <c r="I24" s="88">
        <v>48</v>
      </c>
      <c r="J24" s="88">
        <v>60</v>
      </c>
      <c r="K24" s="88">
        <v>59</v>
      </c>
      <c r="L24" s="88">
        <v>52</v>
      </c>
      <c r="M24" s="88">
        <v>54</v>
      </c>
      <c r="N24" s="89">
        <v>63</v>
      </c>
      <c r="O24" s="181">
        <f t="shared" si="2"/>
        <v>640</v>
      </c>
    </row>
    <row r="25" spans="2:15" x14ac:dyDescent="0.2">
      <c r="B25" s="71">
        <v>2019</v>
      </c>
      <c r="C25" s="179">
        <v>50</v>
      </c>
      <c r="D25" s="88">
        <v>42</v>
      </c>
      <c r="E25" s="180">
        <v>45</v>
      </c>
      <c r="F25" s="88">
        <v>54</v>
      </c>
      <c r="G25" s="180">
        <v>63</v>
      </c>
      <c r="H25" s="88">
        <v>48</v>
      </c>
      <c r="I25" s="88">
        <v>55</v>
      </c>
      <c r="J25" s="88">
        <v>62</v>
      </c>
      <c r="K25" s="88">
        <v>54</v>
      </c>
      <c r="L25" s="88">
        <v>62</v>
      </c>
      <c r="M25" s="88">
        <v>50</v>
      </c>
      <c r="N25" s="89">
        <v>61</v>
      </c>
      <c r="O25" s="181">
        <f t="shared" si="2"/>
        <v>646</v>
      </c>
    </row>
    <row r="26" spans="2:15" x14ac:dyDescent="0.2">
      <c r="B26" s="129" t="s">
        <v>37</v>
      </c>
      <c r="C26" s="179"/>
      <c r="D26" s="95"/>
      <c r="E26" s="179"/>
      <c r="F26" s="95"/>
      <c r="G26" s="179"/>
      <c r="H26" s="95"/>
      <c r="I26" s="95"/>
      <c r="J26" s="88"/>
      <c r="K26" s="88"/>
      <c r="L26" s="88"/>
      <c r="M26" s="88"/>
      <c r="N26" s="88"/>
      <c r="O26" s="181"/>
    </row>
    <row r="27" spans="2:15" x14ac:dyDescent="0.2">
      <c r="B27" s="71">
        <v>2007</v>
      </c>
      <c r="C27" s="179">
        <v>9</v>
      </c>
      <c r="D27" s="88">
        <v>15</v>
      </c>
      <c r="E27" s="180">
        <v>15</v>
      </c>
      <c r="F27" s="88">
        <v>18</v>
      </c>
      <c r="G27" s="179">
        <v>12</v>
      </c>
      <c r="H27" s="88">
        <v>12</v>
      </c>
      <c r="I27" s="88">
        <v>15</v>
      </c>
      <c r="J27" s="88">
        <v>17</v>
      </c>
      <c r="K27" s="88">
        <v>13</v>
      </c>
      <c r="L27" s="88">
        <v>14</v>
      </c>
      <c r="M27" s="88">
        <v>8</v>
      </c>
      <c r="N27" s="88">
        <v>12</v>
      </c>
      <c r="O27" s="181">
        <f t="shared" ref="O27:O34" si="3">SUM(C27:N27)</f>
        <v>160</v>
      </c>
    </row>
    <row r="28" spans="2:15" x14ac:dyDescent="0.2">
      <c r="B28" s="71">
        <v>2008</v>
      </c>
      <c r="C28" s="179">
        <v>18</v>
      </c>
      <c r="D28" s="88">
        <v>17</v>
      </c>
      <c r="E28" s="179">
        <v>15</v>
      </c>
      <c r="F28" s="88">
        <v>15</v>
      </c>
      <c r="G28" s="179">
        <v>14</v>
      </c>
      <c r="H28" s="88">
        <v>13</v>
      </c>
      <c r="I28" s="88">
        <v>11</v>
      </c>
      <c r="J28" s="88">
        <v>14</v>
      </c>
      <c r="K28" s="88">
        <v>10</v>
      </c>
      <c r="L28" s="88">
        <v>17</v>
      </c>
      <c r="M28" s="88">
        <v>11</v>
      </c>
      <c r="N28" s="88">
        <v>11</v>
      </c>
      <c r="O28" s="181">
        <f t="shared" si="3"/>
        <v>166</v>
      </c>
    </row>
    <row r="29" spans="2:15" x14ac:dyDescent="0.2">
      <c r="B29" s="71">
        <v>2009</v>
      </c>
      <c r="C29" s="179">
        <v>15</v>
      </c>
      <c r="D29" s="88">
        <v>13</v>
      </c>
      <c r="E29" s="179">
        <v>12</v>
      </c>
      <c r="F29" s="88">
        <v>12</v>
      </c>
      <c r="G29" s="179">
        <v>8</v>
      </c>
      <c r="H29" s="88">
        <v>10</v>
      </c>
      <c r="I29" s="88">
        <v>18</v>
      </c>
      <c r="J29" s="88">
        <v>16</v>
      </c>
      <c r="K29" s="88">
        <v>13</v>
      </c>
      <c r="L29" s="88">
        <v>12</v>
      </c>
      <c r="M29" s="88">
        <v>14</v>
      </c>
      <c r="N29" s="88">
        <v>9</v>
      </c>
      <c r="O29" s="181">
        <v>177</v>
      </c>
    </row>
    <row r="30" spans="2:15" x14ac:dyDescent="0.2">
      <c r="B30" s="71">
        <v>2010</v>
      </c>
      <c r="C30" s="179">
        <v>8</v>
      </c>
      <c r="D30" s="88">
        <v>12</v>
      </c>
      <c r="E30" s="179">
        <v>11</v>
      </c>
      <c r="F30" s="88">
        <v>5</v>
      </c>
      <c r="G30" s="179">
        <v>10</v>
      </c>
      <c r="H30" s="88">
        <v>21</v>
      </c>
      <c r="I30" s="88">
        <v>11</v>
      </c>
      <c r="J30" s="88">
        <v>16</v>
      </c>
      <c r="K30" s="88">
        <v>14</v>
      </c>
      <c r="L30" s="88">
        <v>16</v>
      </c>
      <c r="M30" s="88">
        <v>10</v>
      </c>
      <c r="N30" s="88">
        <v>18</v>
      </c>
      <c r="O30" s="181">
        <v>164</v>
      </c>
    </row>
    <row r="31" spans="2:15" x14ac:dyDescent="0.2">
      <c r="B31" s="71">
        <v>2011</v>
      </c>
      <c r="C31" s="179">
        <v>16</v>
      </c>
      <c r="D31" s="88">
        <v>17</v>
      </c>
      <c r="E31" s="179">
        <v>15</v>
      </c>
      <c r="F31" s="88">
        <v>11</v>
      </c>
      <c r="G31" s="179">
        <v>15</v>
      </c>
      <c r="H31" s="88">
        <v>16</v>
      </c>
      <c r="I31" s="88">
        <v>10</v>
      </c>
      <c r="J31" s="88">
        <v>15</v>
      </c>
      <c r="K31" s="88">
        <v>18</v>
      </c>
      <c r="L31" s="88">
        <v>13</v>
      </c>
      <c r="M31" s="88">
        <v>16</v>
      </c>
      <c r="N31" s="88">
        <v>14</v>
      </c>
      <c r="O31" s="181">
        <f t="shared" si="3"/>
        <v>176</v>
      </c>
    </row>
    <row r="32" spans="2:15" x14ac:dyDescent="0.2">
      <c r="B32" s="71">
        <v>2012</v>
      </c>
      <c r="C32" s="179">
        <v>18</v>
      </c>
      <c r="D32" s="88">
        <v>17</v>
      </c>
      <c r="E32" s="179">
        <v>15</v>
      </c>
      <c r="F32" s="88">
        <v>16</v>
      </c>
      <c r="G32" s="179">
        <v>12</v>
      </c>
      <c r="H32" s="88">
        <v>13</v>
      </c>
      <c r="I32" s="88">
        <v>16</v>
      </c>
      <c r="J32" s="88">
        <v>21</v>
      </c>
      <c r="K32" s="88">
        <v>14</v>
      </c>
      <c r="L32" s="88">
        <v>16</v>
      </c>
      <c r="M32" s="88">
        <v>12</v>
      </c>
      <c r="N32" s="88">
        <v>14</v>
      </c>
      <c r="O32" s="181">
        <f t="shared" si="3"/>
        <v>184</v>
      </c>
    </row>
    <row r="33" spans="2:15" x14ac:dyDescent="0.2">
      <c r="B33" s="71">
        <v>2013</v>
      </c>
      <c r="C33" s="179">
        <v>15</v>
      </c>
      <c r="D33" s="88">
        <v>18</v>
      </c>
      <c r="E33" s="179">
        <v>14</v>
      </c>
      <c r="F33" s="88">
        <v>12</v>
      </c>
      <c r="G33" s="179">
        <v>12</v>
      </c>
      <c r="H33" s="88">
        <v>14</v>
      </c>
      <c r="I33" s="88">
        <v>16</v>
      </c>
      <c r="J33" s="88">
        <v>16</v>
      </c>
      <c r="K33" s="88">
        <v>11</v>
      </c>
      <c r="L33" s="88">
        <v>17</v>
      </c>
      <c r="M33" s="88">
        <v>22</v>
      </c>
      <c r="N33" s="88">
        <v>15</v>
      </c>
      <c r="O33" s="181">
        <f t="shared" si="3"/>
        <v>182</v>
      </c>
    </row>
    <row r="34" spans="2:15" x14ac:dyDescent="0.2">
      <c r="B34" s="71">
        <v>2014</v>
      </c>
      <c r="C34" s="179">
        <v>13</v>
      </c>
      <c r="D34" s="88">
        <v>12</v>
      </c>
      <c r="E34" s="179">
        <v>8</v>
      </c>
      <c r="F34" s="88">
        <v>11</v>
      </c>
      <c r="G34" s="179">
        <v>11</v>
      </c>
      <c r="H34" s="88">
        <v>14</v>
      </c>
      <c r="I34" s="88">
        <v>15</v>
      </c>
      <c r="J34" s="88">
        <v>13</v>
      </c>
      <c r="K34" s="88">
        <v>20</v>
      </c>
      <c r="L34" s="88">
        <v>11</v>
      </c>
      <c r="M34" s="88">
        <v>18</v>
      </c>
      <c r="N34" s="88">
        <v>17</v>
      </c>
      <c r="O34" s="181">
        <f t="shared" si="3"/>
        <v>163</v>
      </c>
    </row>
    <row r="35" spans="2:15" x14ac:dyDescent="0.2">
      <c r="B35" s="71">
        <v>2015</v>
      </c>
      <c r="C35" s="179">
        <v>19</v>
      </c>
      <c r="D35" s="88">
        <v>16</v>
      </c>
      <c r="E35" s="179">
        <v>13</v>
      </c>
      <c r="F35" s="88">
        <v>14</v>
      </c>
      <c r="G35" s="179">
        <v>15</v>
      </c>
      <c r="H35" s="88">
        <v>14</v>
      </c>
      <c r="I35" s="88">
        <v>12</v>
      </c>
      <c r="J35" s="88">
        <v>8</v>
      </c>
      <c r="K35" s="88">
        <v>16</v>
      </c>
      <c r="L35" s="88">
        <v>12</v>
      </c>
      <c r="M35" s="88">
        <v>19</v>
      </c>
      <c r="N35" s="88">
        <v>12</v>
      </c>
      <c r="O35" s="181">
        <f t="shared" ref="O35:O39" si="4">SUM(C35:N35)</f>
        <v>170</v>
      </c>
    </row>
    <row r="36" spans="2:15" x14ac:dyDescent="0.2">
      <c r="B36" s="71">
        <v>2016</v>
      </c>
      <c r="C36" s="179">
        <v>13</v>
      </c>
      <c r="D36" s="88">
        <v>10</v>
      </c>
      <c r="E36" s="179">
        <v>19</v>
      </c>
      <c r="F36" s="88">
        <v>22</v>
      </c>
      <c r="G36" s="179">
        <v>14</v>
      </c>
      <c r="H36" s="88">
        <v>25</v>
      </c>
      <c r="I36" s="88">
        <v>17</v>
      </c>
      <c r="J36" s="88">
        <v>8</v>
      </c>
      <c r="K36" s="88">
        <v>16</v>
      </c>
      <c r="L36" s="88">
        <v>20</v>
      </c>
      <c r="M36" s="88">
        <v>17</v>
      </c>
      <c r="N36" s="88">
        <v>12</v>
      </c>
      <c r="O36" s="181">
        <f t="shared" si="4"/>
        <v>193</v>
      </c>
    </row>
    <row r="37" spans="2:15" x14ac:dyDescent="0.2">
      <c r="B37" s="71">
        <v>2017</v>
      </c>
      <c r="C37" s="179">
        <v>21</v>
      </c>
      <c r="D37" s="88">
        <v>13</v>
      </c>
      <c r="E37" s="179">
        <v>21</v>
      </c>
      <c r="F37" s="88">
        <v>21</v>
      </c>
      <c r="G37" s="179">
        <v>21</v>
      </c>
      <c r="H37" s="88">
        <v>10</v>
      </c>
      <c r="I37" s="88">
        <v>17</v>
      </c>
      <c r="J37" s="88">
        <v>17</v>
      </c>
      <c r="K37" s="88">
        <v>17</v>
      </c>
      <c r="L37" s="88">
        <v>19</v>
      </c>
      <c r="M37" s="88">
        <v>16</v>
      </c>
      <c r="N37" s="88">
        <v>23</v>
      </c>
      <c r="O37" s="181">
        <f t="shared" si="4"/>
        <v>216</v>
      </c>
    </row>
    <row r="38" spans="2:15" x14ac:dyDescent="0.2">
      <c r="B38" s="71">
        <v>2018</v>
      </c>
      <c r="C38" s="179">
        <v>19</v>
      </c>
      <c r="D38" s="88">
        <v>20</v>
      </c>
      <c r="E38" s="179">
        <v>25</v>
      </c>
      <c r="F38" s="88">
        <v>20</v>
      </c>
      <c r="G38" s="179">
        <v>19</v>
      </c>
      <c r="H38" s="88">
        <v>15</v>
      </c>
      <c r="I38" s="88">
        <v>9</v>
      </c>
      <c r="J38" s="88">
        <v>16</v>
      </c>
      <c r="K38" s="88">
        <v>17</v>
      </c>
      <c r="L38" s="88">
        <v>22</v>
      </c>
      <c r="M38" s="88">
        <v>20</v>
      </c>
      <c r="N38" s="88">
        <v>12</v>
      </c>
      <c r="O38" s="181">
        <f t="shared" si="4"/>
        <v>214</v>
      </c>
    </row>
    <row r="39" spans="2:15" x14ac:dyDescent="0.2">
      <c r="B39" s="71">
        <v>2019</v>
      </c>
      <c r="C39" s="179">
        <v>26</v>
      </c>
      <c r="D39" s="88">
        <v>15</v>
      </c>
      <c r="E39" s="179">
        <v>10</v>
      </c>
      <c r="F39" s="88">
        <v>20</v>
      </c>
      <c r="G39" s="179">
        <v>18</v>
      </c>
      <c r="H39" s="88">
        <v>23</v>
      </c>
      <c r="I39" s="88">
        <v>27</v>
      </c>
      <c r="J39" s="88">
        <v>17</v>
      </c>
      <c r="K39" s="88">
        <v>26</v>
      </c>
      <c r="L39" s="88">
        <v>20</v>
      </c>
      <c r="M39" s="88">
        <v>27</v>
      </c>
      <c r="N39" s="88">
        <v>21</v>
      </c>
      <c r="O39" s="181">
        <f t="shared" si="4"/>
        <v>250</v>
      </c>
    </row>
    <row r="40" spans="2:15" x14ac:dyDescent="0.2">
      <c r="B40" s="48" t="s">
        <v>60</v>
      </c>
      <c r="C40" s="179"/>
      <c r="D40" s="95"/>
      <c r="E40" s="179"/>
      <c r="F40" s="95"/>
      <c r="G40" s="179"/>
      <c r="H40" s="95"/>
      <c r="I40" s="95"/>
      <c r="J40" s="88"/>
      <c r="K40" s="88"/>
      <c r="L40" s="88"/>
      <c r="M40" s="88"/>
      <c r="N40" s="88"/>
    </row>
    <row r="41" spans="2:15" x14ac:dyDescent="0.2">
      <c r="B41" s="96">
        <v>2007</v>
      </c>
      <c r="C41" s="182">
        <v>27</v>
      </c>
      <c r="D41" s="88">
        <v>48</v>
      </c>
      <c r="E41" s="179">
        <v>39</v>
      </c>
      <c r="F41" s="88">
        <v>35</v>
      </c>
      <c r="G41" s="179">
        <v>49</v>
      </c>
      <c r="H41" s="88">
        <v>56</v>
      </c>
      <c r="I41" s="88">
        <v>41</v>
      </c>
      <c r="J41" s="88">
        <v>37</v>
      </c>
      <c r="K41" s="88">
        <v>26</v>
      </c>
      <c r="L41" s="88">
        <v>26</v>
      </c>
      <c r="M41" s="88">
        <v>54</v>
      </c>
      <c r="N41" s="88">
        <v>44</v>
      </c>
      <c r="O41" s="181">
        <f t="shared" ref="O41:O45" si="5">SUM(C41:N41)</f>
        <v>482</v>
      </c>
    </row>
    <row r="42" spans="2:15" x14ac:dyDescent="0.2">
      <c r="B42" s="96">
        <v>2008</v>
      </c>
      <c r="C42" s="182">
        <v>35</v>
      </c>
      <c r="D42" s="88">
        <v>34</v>
      </c>
      <c r="E42" s="179">
        <v>48</v>
      </c>
      <c r="F42" s="88">
        <v>36</v>
      </c>
      <c r="G42" s="179">
        <v>49</v>
      </c>
      <c r="H42" s="88">
        <v>46</v>
      </c>
      <c r="I42" s="88">
        <v>45</v>
      </c>
      <c r="J42" s="88">
        <v>35</v>
      </c>
      <c r="K42" s="88">
        <v>30</v>
      </c>
      <c r="L42" s="88">
        <v>36</v>
      </c>
      <c r="M42" s="88">
        <v>45</v>
      </c>
      <c r="N42" s="88">
        <v>48</v>
      </c>
      <c r="O42" s="181">
        <f t="shared" si="5"/>
        <v>487</v>
      </c>
    </row>
    <row r="43" spans="2:15" x14ac:dyDescent="0.2">
      <c r="B43" s="96">
        <v>2009</v>
      </c>
      <c r="C43" s="182">
        <v>37</v>
      </c>
      <c r="D43" s="88">
        <v>48</v>
      </c>
      <c r="E43" s="179">
        <v>43</v>
      </c>
      <c r="F43" s="88">
        <f>50+1</f>
        <v>51</v>
      </c>
      <c r="G43" s="179">
        <f>57+1</f>
        <v>58</v>
      </c>
      <c r="H43" s="88">
        <f>47+2</f>
        <v>49</v>
      </c>
      <c r="I43" s="88">
        <f>37+1</f>
        <v>38</v>
      </c>
      <c r="J43" s="88">
        <f>56+1</f>
        <v>57</v>
      </c>
      <c r="K43" s="88">
        <f>23+1</f>
        <v>24</v>
      </c>
      <c r="L43" s="88">
        <v>41</v>
      </c>
      <c r="M43" s="88">
        <v>38</v>
      </c>
      <c r="N43" s="88">
        <v>70</v>
      </c>
      <c r="O43" s="181">
        <f t="shared" si="5"/>
        <v>554</v>
      </c>
    </row>
    <row r="44" spans="2:15" x14ac:dyDescent="0.2">
      <c r="B44" s="71">
        <v>2010</v>
      </c>
      <c r="C44" s="182">
        <v>40</v>
      </c>
      <c r="D44" s="88">
        <v>42</v>
      </c>
      <c r="E44" s="179">
        <v>47</v>
      </c>
      <c r="F44" s="88">
        <v>40</v>
      </c>
      <c r="G44" s="179">
        <v>45</v>
      </c>
      <c r="H44" s="88">
        <v>45</v>
      </c>
      <c r="I44" s="88">
        <v>59</v>
      </c>
      <c r="J44" s="88">
        <v>52</v>
      </c>
      <c r="K44" s="88">
        <v>35</v>
      </c>
      <c r="L44" s="88">
        <v>32</v>
      </c>
      <c r="M44" s="88">
        <v>36</v>
      </c>
      <c r="N44" s="88">
        <v>57</v>
      </c>
      <c r="O44" s="181">
        <f t="shared" si="5"/>
        <v>530</v>
      </c>
    </row>
    <row r="45" spans="2:15" x14ac:dyDescent="0.2">
      <c r="B45" s="71">
        <v>2011</v>
      </c>
      <c r="C45" s="182">
        <v>34</v>
      </c>
      <c r="D45" s="88">
        <v>42</v>
      </c>
      <c r="E45" s="179">
        <v>57</v>
      </c>
      <c r="F45" s="88">
        <v>59</v>
      </c>
      <c r="G45" s="179">
        <v>50</v>
      </c>
      <c r="H45" s="88">
        <v>44</v>
      </c>
      <c r="I45" s="88">
        <v>52</v>
      </c>
      <c r="J45" s="88">
        <v>34</v>
      </c>
      <c r="K45" s="88">
        <v>32</v>
      </c>
      <c r="L45" s="88">
        <v>45</v>
      </c>
      <c r="M45" s="88">
        <v>35</v>
      </c>
      <c r="N45" s="88">
        <v>49</v>
      </c>
      <c r="O45" s="181">
        <f t="shared" si="5"/>
        <v>533</v>
      </c>
    </row>
    <row r="46" spans="2:15" x14ac:dyDescent="0.2">
      <c r="B46" s="96">
        <v>2012</v>
      </c>
      <c r="C46" s="182">
        <v>38</v>
      </c>
      <c r="D46" s="88">
        <v>41</v>
      </c>
      <c r="E46" s="179">
        <v>43</v>
      </c>
      <c r="F46" s="88">
        <v>38</v>
      </c>
      <c r="G46" s="179">
        <v>47</v>
      </c>
      <c r="H46" s="88">
        <v>53</v>
      </c>
      <c r="I46" s="88">
        <v>44</v>
      </c>
      <c r="J46" s="88">
        <v>24</v>
      </c>
      <c r="K46" s="88">
        <v>35</v>
      </c>
      <c r="L46" s="88">
        <v>25</v>
      </c>
      <c r="M46" s="88">
        <v>32</v>
      </c>
      <c r="N46" s="88">
        <v>53</v>
      </c>
      <c r="O46" s="183">
        <f t="shared" ref="O46:O53" si="6">SUM(C46:N46)</f>
        <v>473</v>
      </c>
    </row>
    <row r="47" spans="2:15" x14ac:dyDescent="0.2">
      <c r="B47" s="96">
        <v>2013</v>
      </c>
      <c r="C47" s="182">
        <v>31</v>
      </c>
      <c r="D47" s="88">
        <v>48</v>
      </c>
      <c r="E47" s="179">
        <v>45</v>
      </c>
      <c r="F47" s="88">
        <v>50</v>
      </c>
      <c r="G47" s="179">
        <v>44</v>
      </c>
      <c r="H47" s="88">
        <v>48</v>
      </c>
      <c r="I47" s="88">
        <v>47</v>
      </c>
      <c r="J47" s="88">
        <v>38</v>
      </c>
      <c r="K47" s="88">
        <v>43</v>
      </c>
      <c r="L47" s="88">
        <v>45</v>
      </c>
      <c r="M47" s="88">
        <v>37</v>
      </c>
      <c r="N47" s="88">
        <v>51</v>
      </c>
      <c r="O47" s="184">
        <f t="shared" si="6"/>
        <v>527</v>
      </c>
    </row>
    <row r="48" spans="2:15" x14ac:dyDescent="0.2">
      <c r="B48" s="96">
        <v>2014</v>
      </c>
      <c r="C48" s="182">
        <v>30</v>
      </c>
      <c r="D48" s="1">
        <v>23</v>
      </c>
      <c r="E48" s="1">
        <v>51</v>
      </c>
      <c r="F48" s="1">
        <v>45</v>
      </c>
      <c r="G48" s="1">
        <v>36</v>
      </c>
      <c r="H48" s="1">
        <v>43</v>
      </c>
      <c r="I48" s="1">
        <v>39</v>
      </c>
      <c r="J48" s="1">
        <v>43</v>
      </c>
      <c r="K48" s="1">
        <v>26</v>
      </c>
      <c r="L48" s="1">
        <v>30</v>
      </c>
      <c r="M48" s="1">
        <v>38</v>
      </c>
      <c r="N48" s="1">
        <v>48</v>
      </c>
      <c r="O48" s="184">
        <f t="shared" si="6"/>
        <v>452</v>
      </c>
    </row>
    <row r="49" spans="2:15" x14ac:dyDescent="0.2">
      <c r="B49" s="96">
        <v>2015</v>
      </c>
      <c r="C49" s="182">
        <v>38</v>
      </c>
      <c r="D49" s="1">
        <v>35</v>
      </c>
      <c r="E49" s="1">
        <v>39</v>
      </c>
      <c r="F49" s="1">
        <v>35</v>
      </c>
      <c r="G49" s="1">
        <v>32</v>
      </c>
      <c r="H49" s="1">
        <v>46</v>
      </c>
      <c r="I49" s="1">
        <v>52</v>
      </c>
      <c r="J49" s="1">
        <v>53</v>
      </c>
      <c r="K49" s="1">
        <v>27</v>
      </c>
      <c r="L49" s="1">
        <v>30</v>
      </c>
      <c r="M49" s="1">
        <v>42</v>
      </c>
      <c r="N49" s="1">
        <v>39</v>
      </c>
      <c r="O49" s="184">
        <f t="shared" si="6"/>
        <v>468</v>
      </c>
    </row>
    <row r="50" spans="2:15" x14ac:dyDescent="0.2">
      <c r="B50" s="96">
        <v>2016</v>
      </c>
      <c r="C50" s="182">
        <v>33</v>
      </c>
      <c r="D50" s="4">
        <v>37</v>
      </c>
      <c r="E50" s="4">
        <v>46</v>
      </c>
      <c r="F50" s="4">
        <v>48</v>
      </c>
      <c r="G50" s="4">
        <v>39</v>
      </c>
      <c r="H50" s="4">
        <v>36</v>
      </c>
      <c r="I50" s="4">
        <v>58</v>
      </c>
      <c r="J50" s="4">
        <v>42</v>
      </c>
      <c r="K50" s="4">
        <v>27</v>
      </c>
      <c r="L50" s="4">
        <v>40</v>
      </c>
      <c r="M50" s="4">
        <v>34</v>
      </c>
      <c r="N50" s="4">
        <v>53</v>
      </c>
      <c r="O50" s="184">
        <f t="shared" si="6"/>
        <v>493</v>
      </c>
    </row>
    <row r="51" spans="2:15" x14ac:dyDescent="0.2">
      <c r="B51" s="96">
        <v>2017</v>
      </c>
      <c r="C51" s="182">
        <v>35</v>
      </c>
      <c r="D51" s="4">
        <v>37</v>
      </c>
      <c r="E51" s="4">
        <v>35</v>
      </c>
      <c r="F51" s="4">
        <v>51</v>
      </c>
      <c r="G51" s="4">
        <v>36</v>
      </c>
      <c r="H51" s="4">
        <v>28</v>
      </c>
      <c r="I51" s="4">
        <v>61</v>
      </c>
      <c r="J51" s="4">
        <v>34</v>
      </c>
      <c r="K51" s="4">
        <v>43</v>
      </c>
      <c r="L51" s="4">
        <v>48</v>
      </c>
      <c r="M51" s="4">
        <v>50</v>
      </c>
      <c r="N51" s="4">
        <v>55</v>
      </c>
      <c r="O51" s="184">
        <f t="shared" si="6"/>
        <v>513</v>
      </c>
    </row>
    <row r="52" spans="2:15" x14ac:dyDescent="0.2">
      <c r="B52" s="96">
        <v>2018</v>
      </c>
      <c r="C52" s="182">
        <v>41</v>
      </c>
      <c r="D52" s="4">
        <v>38</v>
      </c>
      <c r="E52" s="4">
        <v>33</v>
      </c>
      <c r="F52" s="4">
        <v>44</v>
      </c>
      <c r="G52" s="4">
        <v>57</v>
      </c>
      <c r="H52" s="4">
        <v>46</v>
      </c>
      <c r="I52" s="4">
        <v>48</v>
      </c>
      <c r="J52" s="4">
        <v>42</v>
      </c>
      <c r="K52" s="4">
        <v>47</v>
      </c>
      <c r="L52" s="4">
        <v>45</v>
      </c>
      <c r="M52" s="4">
        <v>36</v>
      </c>
      <c r="N52" s="4">
        <v>39</v>
      </c>
      <c r="O52" s="184">
        <f t="shared" si="6"/>
        <v>516</v>
      </c>
    </row>
    <row r="53" spans="2:15" x14ac:dyDescent="0.2">
      <c r="B53" s="185">
        <v>2019</v>
      </c>
      <c r="C53" s="186">
        <v>37</v>
      </c>
      <c r="D53" s="5">
        <v>19</v>
      </c>
      <c r="E53" s="5">
        <v>49</v>
      </c>
      <c r="F53" s="5">
        <v>44</v>
      </c>
      <c r="G53" s="5">
        <v>33</v>
      </c>
      <c r="H53" s="5">
        <v>39</v>
      </c>
      <c r="I53" s="5">
        <v>43</v>
      </c>
      <c r="J53" s="5">
        <v>51</v>
      </c>
      <c r="K53" s="5">
        <v>30</v>
      </c>
      <c r="L53" s="5">
        <v>52</v>
      </c>
      <c r="M53" s="5">
        <v>43</v>
      </c>
      <c r="N53" s="5">
        <v>62</v>
      </c>
      <c r="O53" s="187">
        <f t="shared" si="6"/>
        <v>502</v>
      </c>
    </row>
    <row r="54" spans="2:15" x14ac:dyDescent="0.2">
      <c r="B54" s="6" t="s">
        <v>72</v>
      </c>
      <c r="C54" s="7"/>
      <c r="D54" s="8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</row>
    <row r="55" spans="2:15" x14ac:dyDescent="0.2">
      <c r="C55" s="7"/>
      <c r="D55" s="8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</row>
    <row r="56" spans="2:15" x14ac:dyDescent="0.2">
      <c r="B56" s="6"/>
      <c r="C56" s="7"/>
      <c r="D56" s="8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</row>
    <row r="57" spans="2:15" x14ac:dyDescent="0.2">
      <c r="B57" s="6"/>
      <c r="C57" s="7"/>
      <c r="D57" s="8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</row>
    <row r="58" spans="2:15" x14ac:dyDescent="0.2">
      <c r="B58" s="6"/>
      <c r="C58" s="7"/>
      <c r="D58" s="8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</row>
    <row r="59" spans="2:15" x14ac:dyDescent="0.2">
      <c r="B59" s="6"/>
      <c r="C59" s="7"/>
      <c r="D59" s="8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</row>
    <row r="60" spans="2:15" x14ac:dyDescent="0.2">
      <c r="B60" s="6"/>
      <c r="C60" s="7"/>
      <c r="D60" s="8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</row>
    <row r="61" spans="2:15" x14ac:dyDescent="0.2">
      <c r="B61" s="6"/>
      <c r="C61" s="7"/>
      <c r="D61" s="8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</row>
    <row r="62" spans="2:15" x14ac:dyDescent="0.2">
      <c r="B62" s="6"/>
      <c r="C62" s="7"/>
      <c r="D62" s="8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</row>
    <row r="63" spans="2:15" x14ac:dyDescent="0.2">
      <c r="B63" s="6"/>
      <c r="C63" s="7"/>
      <c r="D63" s="8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</row>
    <row r="67" spans="2:15" x14ac:dyDescent="0.2">
      <c r="B67" s="199">
        <v>25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</row>
  </sheetData>
  <mergeCells count="2">
    <mergeCell ref="C7:O7"/>
    <mergeCell ref="B67:O67"/>
  </mergeCells>
  <pageMargins left="0.7" right="0.7" top="0.75" bottom="0.75" header="0.3" footer="0.3"/>
  <pageSetup scale="86" orientation="portrait" r:id="rId1"/>
  <ignoredErrors>
    <ignoredError sqref="B7" numberStoredAsText="1"/>
    <ignoredError sqref="O13:O17 O27:O28 O41:O42 O31:O39 O19:O25 O44:O53" formulaRange="1"/>
    <ignoredError sqref="O18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38100</xdr:rowOff>
              </from>
              <to>
                <xdr:col>2</xdr:col>
                <xdr:colOff>123825</xdr:colOff>
                <xdr:row>2</xdr:row>
                <xdr:rowOff>104775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2.01</vt:lpstr>
      <vt:lpstr>2.02</vt:lpstr>
      <vt:lpstr>2.03</vt:lpstr>
      <vt:lpstr>2.04</vt:lpstr>
      <vt:lpstr>2.05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2020-09-24T12:51:33Z</dcterms:modified>
</cp:coreProperties>
</file>