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2.01" sheetId="1" r:id="rId1"/>
    <sheet name="2.02" sheetId="2" r:id="rId2"/>
    <sheet name="2.03" sheetId="3" r:id="rId3"/>
    <sheet name="2.04" sheetId="9" r:id="rId4"/>
    <sheet name="2.05" sheetId="5" r:id="rId5"/>
    <sheet name="2.05b" sheetId="8" r:id="rId6"/>
    <sheet name="2.06" sheetId="6" r:id="rId7"/>
    <sheet name="2.07" sheetId="7" r:id="rId8"/>
  </sheets>
  <definedNames>
    <definedName name="_xlnm.Print_Area" localSheetId="0">'2.01'!$A$1:$B$46</definedName>
    <definedName name="_xlnm.Print_Area" localSheetId="1">'2.02'!$A$1:$H$56</definedName>
    <definedName name="_xlnm.Print_Area" localSheetId="2">'2.03'!$A$1:$G$48</definedName>
    <definedName name="_xlnm.Print_Area" localSheetId="4">'2.05'!$A$1:$K$63</definedName>
    <definedName name="_xlnm.Print_Area" localSheetId="6">'2.06'!$A$1:$G$60</definedName>
    <definedName name="_xlnm.Print_Area" localSheetId="7">'2.07'!$A$1:$Q$65</definedName>
  </definedNames>
  <calcPr calcId="145621"/>
</workbook>
</file>

<file path=xl/calcChain.xml><?xml version="1.0" encoding="utf-8"?>
<calcChain xmlns="http://schemas.openxmlformats.org/spreadsheetml/2006/main">
  <c r="O50" i="7" l="1"/>
  <c r="O37" i="7"/>
  <c r="O24" i="7"/>
  <c r="D51" i="6"/>
  <c r="F50" i="5"/>
  <c r="H50" i="5"/>
  <c r="R13" i="9"/>
  <c r="S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O13" i="3"/>
  <c r="M15" i="2"/>
  <c r="M20" i="1"/>
  <c r="O20" i="1" s="1"/>
  <c r="O36" i="1"/>
  <c r="P12" i="1"/>
  <c r="N12" i="1"/>
  <c r="M36" i="1"/>
  <c r="Q36" i="1" s="1"/>
  <c r="M34" i="1"/>
  <c r="O34" i="1" s="1"/>
  <c r="M32" i="1"/>
  <c r="O32" i="1" s="1"/>
  <c r="M30" i="1"/>
  <c r="O30" i="1" s="1"/>
  <c r="M28" i="1"/>
  <c r="O28" i="1" s="1"/>
  <c r="M26" i="1"/>
  <c r="O26" i="1" s="1"/>
  <c r="M24" i="1"/>
  <c r="O24" i="1" s="1"/>
  <c r="M22" i="1"/>
  <c r="O22" i="1" s="1"/>
  <c r="M18" i="1"/>
  <c r="O18" i="1" s="1"/>
  <c r="M16" i="1"/>
  <c r="O16" i="1" s="1"/>
  <c r="M14" i="1"/>
  <c r="O14" i="1" s="1"/>
  <c r="Q13" i="9" l="1"/>
  <c r="Q28" i="1"/>
  <c r="Q32" i="1"/>
  <c r="Q18" i="1"/>
  <c r="Q24" i="1"/>
  <c r="Q30" i="1"/>
  <c r="Q22" i="1"/>
  <c r="Q34" i="1"/>
  <c r="Q26" i="1"/>
  <c r="Q16" i="1"/>
  <c r="Q14" i="1"/>
  <c r="K15" i="2"/>
  <c r="N17" i="3" l="1"/>
  <c r="M13" i="3"/>
  <c r="N16" i="3" l="1"/>
  <c r="P16" i="3"/>
  <c r="P18" i="3"/>
  <c r="P15" i="3"/>
  <c r="P19" i="3"/>
  <c r="P20" i="3"/>
  <c r="P17" i="3"/>
  <c r="P14" i="3"/>
  <c r="N15" i="3"/>
  <c r="N14" i="3"/>
  <c r="N19" i="3"/>
  <c r="N20" i="3"/>
  <c r="N18" i="3"/>
  <c r="O49" i="7"/>
  <c r="O36" i="7"/>
  <c r="O23" i="7"/>
  <c r="F49" i="5"/>
  <c r="H49" i="5"/>
  <c r="N15" i="9"/>
  <c r="N16" i="9"/>
  <c r="N13" i="9" s="1"/>
  <c r="N17" i="9"/>
  <c r="N18" i="9"/>
  <c r="N19" i="9"/>
  <c r="N20" i="9"/>
  <c r="N21" i="9"/>
  <c r="N22" i="9"/>
  <c r="N23" i="9"/>
  <c r="N24" i="9"/>
  <c r="N25" i="9"/>
  <c r="N26" i="9"/>
  <c r="N14" i="9"/>
  <c r="P13" i="9"/>
  <c r="O13" i="9"/>
  <c r="K12" i="1"/>
  <c r="I12" i="1"/>
  <c r="H16" i="1"/>
  <c r="J16" i="1" s="1"/>
  <c r="H18" i="1"/>
  <c r="J18" i="1" s="1"/>
  <c r="H20" i="1"/>
  <c r="J20" i="1" s="1"/>
  <c r="H22" i="1"/>
  <c r="J22" i="1" s="1"/>
  <c r="H24" i="1"/>
  <c r="J24" i="1" s="1"/>
  <c r="H26" i="1"/>
  <c r="J26" i="1" s="1"/>
  <c r="H28" i="1"/>
  <c r="J28" i="1" s="1"/>
  <c r="H30" i="1"/>
  <c r="J30" i="1" s="1"/>
  <c r="H32" i="1"/>
  <c r="J32" i="1" s="1"/>
  <c r="H34" i="1"/>
  <c r="J34" i="1" s="1"/>
  <c r="H36" i="1"/>
  <c r="J36" i="1" s="1"/>
  <c r="H14" i="1"/>
  <c r="N13" i="3" l="1"/>
  <c r="P13" i="3"/>
  <c r="H12" i="1"/>
  <c r="L12" i="1"/>
  <c r="L36" i="1"/>
  <c r="L28" i="1"/>
  <c r="L20" i="1"/>
  <c r="L34" i="1"/>
  <c r="L26" i="1"/>
  <c r="L18" i="1"/>
  <c r="L32" i="1"/>
  <c r="L24" i="1"/>
  <c r="L16" i="1"/>
  <c r="L14" i="1"/>
  <c r="L30" i="1"/>
  <c r="L22" i="1"/>
  <c r="J14" i="1"/>
  <c r="G13" i="9"/>
  <c r="F13" i="9"/>
  <c r="J13" i="9"/>
  <c r="I13" i="9"/>
  <c r="M13" i="9"/>
  <c r="L13" i="9"/>
  <c r="K26" i="9"/>
  <c r="K15" i="9"/>
  <c r="K16" i="9"/>
  <c r="K17" i="9"/>
  <c r="K18" i="9"/>
  <c r="K19" i="9"/>
  <c r="K20" i="9"/>
  <c r="K21" i="9"/>
  <c r="K22" i="9"/>
  <c r="K23" i="9"/>
  <c r="K24" i="9"/>
  <c r="K25" i="9"/>
  <c r="K14" i="9"/>
  <c r="H15" i="9"/>
  <c r="H16" i="9"/>
  <c r="H17" i="9"/>
  <c r="H18" i="9"/>
  <c r="H19" i="9"/>
  <c r="H20" i="9"/>
  <c r="H21" i="9"/>
  <c r="H22" i="9"/>
  <c r="H23" i="9"/>
  <c r="H24" i="9"/>
  <c r="H25" i="9"/>
  <c r="H26" i="9"/>
  <c r="H14" i="9"/>
  <c r="E15" i="9"/>
  <c r="E16" i="9"/>
  <c r="E17" i="9"/>
  <c r="E18" i="9"/>
  <c r="E19" i="9"/>
  <c r="E20" i="9"/>
  <c r="E21" i="9"/>
  <c r="E22" i="9"/>
  <c r="E23" i="9"/>
  <c r="E24" i="9"/>
  <c r="E25" i="9"/>
  <c r="E26" i="9"/>
  <c r="E14" i="9"/>
  <c r="K13" i="9" l="1"/>
  <c r="H13" i="9"/>
  <c r="E13" i="9"/>
  <c r="D48" i="6"/>
  <c r="D46" i="6"/>
  <c r="D47" i="6"/>
  <c r="D45" i="6"/>
  <c r="I13" i="3"/>
  <c r="G15" i="2"/>
  <c r="K13" i="3" l="1"/>
  <c r="L20" i="3" s="1"/>
  <c r="O35" i="7"/>
  <c r="O48" i="7"/>
  <c r="O22" i="7"/>
  <c r="F48" i="5"/>
  <c r="H48" i="5"/>
  <c r="I15" i="2"/>
  <c r="F12" i="1"/>
  <c r="D12" i="1"/>
  <c r="C36" i="1"/>
  <c r="E36" i="1" s="1"/>
  <c r="C34" i="1"/>
  <c r="G34" i="1" s="1"/>
  <c r="C32" i="1"/>
  <c r="G32" i="1" s="1"/>
  <c r="C30" i="1"/>
  <c r="E30" i="1" s="1"/>
  <c r="C28" i="1"/>
  <c r="G28" i="1" s="1"/>
  <c r="C26" i="1"/>
  <c r="G26" i="1" s="1"/>
  <c r="C24" i="1"/>
  <c r="E24" i="1" s="1"/>
  <c r="C22" i="1"/>
  <c r="E22" i="1" s="1"/>
  <c r="C20" i="1"/>
  <c r="G20" i="1" s="1"/>
  <c r="C18" i="1"/>
  <c r="G18" i="1" s="1"/>
  <c r="C16" i="1"/>
  <c r="G16" i="1" s="1"/>
  <c r="C14" i="1"/>
  <c r="G14" i="1" s="1"/>
  <c r="O47" i="7"/>
  <c r="O34" i="7"/>
  <c r="O21" i="7"/>
  <c r="H46" i="5"/>
  <c r="F46" i="5"/>
  <c r="H45" i="5"/>
  <c r="F45" i="5"/>
  <c r="O46" i="7"/>
  <c r="O33" i="7"/>
  <c r="O20" i="7"/>
  <c r="G13" i="3"/>
  <c r="H17" i="3" s="1"/>
  <c r="E15" i="2"/>
  <c r="F24" i="2" s="1"/>
  <c r="H44" i="5"/>
  <c r="H43" i="5"/>
  <c r="H42" i="5"/>
  <c r="H40" i="5"/>
  <c r="H39" i="5"/>
  <c r="H38" i="5"/>
  <c r="H37" i="5"/>
  <c r="H36" i="5"/>
  <c r="H34" i="5"/>
  <c r="H33" i="5"/>
  <c r="H32" i="5"/>
  <c r="H31" i="5"/>
  <c r="H30" i="5"/>
  <c r="H28" i="5"/>
  <c r="H27" i="5"/>
  <c r="H26" i="5"/>
  <c r="H25" i="5"/>
  <c r="H24" i="5"/>
  <c r="H22" i="5"/>
  <c r="H21" i="5"/>
  <c r="H20" i="5"/>
  <c r="H19" i="5"/>
  <c r="H18" i="5"/>
  <c r="H16" i="5"/>
  <c r="H15" i="5"/>
  <c r="H14" i="5"/>
  <c r="H13" i="5"/>
  <c r="H12" i="5"/>
  <c r="F44" i="5"/>
  <c r="F43" i="5"/>
  <c r="F42" i="5"/>
  <c r="F40" i="5"/>
  <c r="F39" i="5"/>
  <c r="F38" i="5"/>
  <c r="F37" i="5"/>
  <c r="F36" i="5"/>
  <c r="F34" i="5"/>
  <c r="F33" i="5"/>
  <c r="F32" i="5"/>
  <c r="F31" i="5"/>
  <c r="F30" i="5"/>
  <c r="F28" i="5"/>
  <c r="F27" i="5"/>
  <c r="F26" i="5"/>
  <c r="F25" i="5"/>
  <c r="F24" i="5"/>
  <c r="F22" i="5"/>
  <c r="F21" i="5"/>
  <c r="F20" i="5"/>
  <c r="F19" i="5"/>
  <c r="F18" i="5"/>
  <c r="F16" i="5"/>
  <c r="F15" i="5"/>
  <c r="F14" i="5"/>
  <c r="F13" i="5"/>
  <c r="F12" i="5"/>
  <c r="O32" i="7"/>
  <c r="O19" i="7"/>
  <c r="O45" i="7"/>
  <c r="O44" i="7"/>
  <c r="D44" i="6"/>
  <c r="E13" i="3"/>
  <c r="F14" i="3" s="1"/>
  <c r="C15" i="2"/>
  <c r="D24" i="2"/>
  <c r="D22" i="2"/>
  <c r="D19" i="2"/>
  <c r="O43" i="7"/>
  <c r="K42" i="7"/>
  <c r="J42" i="7"/>
  <c r="I42" i="7"/>
  <c r="H42" i="7"/>
  <c r="G42" i="7"/>
  <c r="F42" i="7"/>
  <c r="O41" i="7"/>
  <c r="O40" i="7"/>
  <c r="O31" i="7"/>
  <c r="O28" i="7"/>
  <c r="O27" i="7"/>
  <c r="O18" i="7"/>
  <c r="O17" i="7"/>
  <c r="O16" i="7"/>
  <c r="O15" i="7"/>
  <c r="O14" i="7"/>
  <c r="D38" i="6"/>
  <c r="D36" i="6"/>
  <c r="D35" i="6"/>
  <c r="D34" i="6"/>
  <c r="D33" i="6"/>
  <c r="D32" i="6"/>
  <c r="D30" i="6"/>
  <c r="D28" i="6"/>
  <c r="D27" i="6"/>
  <c r="D26" i="6"/>
  <c r="D25" i="6"/>
  <c r="D23" i="6"/>
  <c r="D22" i="6"/>
  <c r="D21" i="6"/>
  <c r="D20" i="6"/>
  <c r="D19" i="6"/>
  <c r="D17" i="6"/>
  <c r="D16" i="6"/>
  <c r="D15" i="6"/>
  <c r="D14" i="6"/>
  <c r="D12" i="6"/>
  <c r="C13" i="3"/>
  <c r="D20" i="3" s="1"/>
  <c r="O42" i="7"/>
  <c r="D15" i="3"/>
  <c r="D17" i="3"/>
  <c r="D19" i="3"/>
  <c r="D16" i="3"/>
  <c r="D18" i="3"/>
  <c r="F18" i="3" l="1"/>
  <c r="D14" i="3"/>
  <c r="D13" i="3" s="1"/>
  <c r="F20" i="3"/>
  <c r="F15" i="3"/>
  <c r="H16" i="3"/>
  <c r="N24" i="2"/>
  <c r="N21" i="2"/>
  <c r="N18" i="2"/>
  <c r="N19" i="2"/>
  <c r="N23" i="2"/>
  <c r="N20" i="2"/>
  <c r="N25" i="2"/>
  <c r="N22" i="2"/>
  <c r="N17" i="2"/>
  <c r="L18" i="2"/>
  <c r="L22" i="2"/>
  <c r="L17" i="2"/>
  <c r="L19" i="2"/>
  <c r="L23" i="2"/>
  <c r="L20" i="2"/>
  <c r="L24" i="2"/>
  <c r="L21" i="2"/>
  <c r="L25" i="2"/>
  <c r="J17" i="2"/>
  <c r="J21" i="2"/>
  <c r="J25" i="2"/>
  <c r="J22" i="2"/>
  <c r="D20" i="2"/>
  <c r="D18" i="2"/>
  <c r="D25" i="2"/>
  <c r="F21" i="2"/>
  <c r="J20" i="2"/>
  <c r="J24" i="2"/>
  <c r="D21" i="2"/>
  <c r="D17" i="2"/>
  <c r="J18" i="2"/>
  <c r="D23" i="2"/>
  <c r="J19" i="2"/>
  <c r="J23" i="2"/>
  <c r="E14" i="1"/>
  <c r="G22" i="1"/>
  <c r="C12" i="1"/>
  <c r="G12" i="1" s="1"/>
  <c r="E32" i="1"/>
  <c r="G36" i="1"/>
  <c r="G24" i="1"/>
  <c r="E28" i="1"/>
  <c r="E18" i="1"/>
  <c r="E26" i="1"/>
  <c r="E16" i="1"/>
  <c r="F17" i="3"/>
  <c r="F19" i="3"/>
  <c r="F16" i="3"/>
  <c r="F13" i="3" s="1"/>
  <c r="H18" i="3"/>
  <c r="H14" i="3"/>
  <c r="H20" i="3"/>
  <c r="H15" i="3"/>
  <c r="H19" i="3"/>
  <c r="F22" i="2"/>
  <c r="F23" i="2"/>
  <c r="F18" i="2"/>
  <c r="F25" i="2"/>
  <c r="F19" i="2"/>
  <c r="L14" i="3"/>
  <c r="L17" i="3"/>
  <c r="L19" i="3"/>
  <c r="L16" i="3"/>
  <c r="L18" i="3"/>
  <c r="E34" i="1"/>
  <c r="G30" i="1"/>
  <c r="E20" i="1"/>
  <c r="D15" i="2" l="1"/>
  <c r="L13" i="3"/>
  <c r="H13" i="3"/>
  <c r="F15" i="2"/>
  <c r="M12" i="1"/>
  <c r="Q20" i="1"/>
  <c r="O12" i="1" l="1"/>
  <c r="Q12" i="1"/>
</calcChain>
</file>

<file path=xl/sharedStrings.xml><?xml version="1.0" encoding="utf-8"?>
<sst xmlns="http://schemas.openxmlformats.org/spreadsheetml/2006/main" count="211" uniqueCount="106">
  <si>
    <t>Total Number</t>
  </si>
  <si>
    <t>Female</t>
  </si>
  <si>
    <t>Male</t>
  </si>
  <si>
    <t>Number</t>
  </si>
  <si>
    <t>Percent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</si>
  <si>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</si>
  <si>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</si>
  <si>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</si>
  <si>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</si>
  <si>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</si>
  <si>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</si>
  <si>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</si>
  <si>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</si>
  <si>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</si>
  <si>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</si>
  <si>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</si>
  <si>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</si>
  <si>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</si>
  <si>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Not Stated</t>
  </si>
  <si>
    <t xml:space="preserve"> Total</t>
  </si>
  <si>
    <t xml:space="preserve">      &lt;15</t>
  </si>
  <si>
    <t>15 - 19</t>
  </si>
  <si>
    <t>20 - 24</t>
  </si>
  <si>
    <t>25 - 29</t>
  </si>
  <si>
    <t>30 - 34</t>
  </si>
  <si>
    <t>35 - 39</t>
  </si>
  <si>
    <t>Marital Status</t>
  </si>
  <si>
    <t>Married</t>
  </si>
  <si>
    <t>Marriage Annulled</t>
  </si>
  <si>
    <t>Separated</t>
  </si>
  <si>
    <t>Divorced</t>
  </si>
  <si>
    <t>Widowed</t>
  </si>
  <si>
    <t>Never Married</t>
  </si>
  <si>
    <t xml:space="preserve">Not Stated </t>
  </si>
  <si>
    <r>
      <rPr>
        <b/>
        <sz val="10"/>
        <rFont val="Arial"/>
        <family val="2"/>
      </rPr>
      <t>Source:</t>
    </r>
    <r>
      <rPr>
        <sz val="10"/>
        <color theme="1"/>
        <rFont val="Arial"/>
        <family val="2"/>
      </rPr>
      <t xml:space="preserve"> General Registry</t>
    </r>
  </si>
  <si>
    <t>-</t>
  </si>
  <si>
    <t>Mid-Year</t>
  </si>
  <si>
    <t>Births</t>
  </si>
  <si>
    <t>Deaths</t>
  </si>
  <si>
    <t>Year</t>
  </si>
  <si>
    <t>Population</t>
  </si>
  <si>
    <t>Rate</t>
  </si>
  <si>
    <t>Note:</t>
  </si>
  <si>
    <t>Resident Marriages</t>
  </si>
  <si>
    <t xml:space="preserve"> Marriage Rate</t>
  </si>
  <si>
    <t>Divorces Filed</t>
  </si>
  <si>
    <r>
      <t>Divorces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Granted</t>
    </r>
  </si>
  <si>
    <t xml:space="preserve">. .   </t>
  </si>
  <si>
    <t xml:space="preserve">. .  </t>
  </si>
  <si>
    <t xml:space="preserve">Resident marriages mean that either bride, groom or both are residents </t>
  </si>
  <si>
    <t>Rates are expressed as per thousand of the  mid-year population</t>
  </si>
  <si>
    <r>
      <rPr>
        <b/>
        <sz val="10"/>
        <rFont val="Arial"/>
        <family val="2"/>
      </rPr>
      <t>Source:</t>
    </r>
    <r>
      <rPr>
        <sz val="10"/>
        <color theme="1"/>
        <rFont val="Arial"/>
        <family val="2"/>
      </rPr>
      <t xml:space="preserve"> General Registry, Judicial Department </t>
    </r>
  </si>
  <si>
    <t xml:space="preserve">Jan </t>
  </si>
  <si>
    <t>Feb</t>
  </si>
  <si>
    <t>Mar</t>
  </si>
  <si>
    <t xml:space="preserve">May </t>
  </si>
  <si>
    <t>Aug</t>
  </si>
  <si>
    <t>Sept</t>
  </si>
  <si>
    <t xml:space="preserve">Oct </t>
  </si>
  <si>
    <t>Nov</t>
  </si>
  <si>
    <t>Dec</t>
  </si>
  <si>
    <t>Marriages</t>
  </si>
  <si>
    <t>2.06</t>
  </si>
  <si>
    <t>2.07</t>
  </si>
  <si>
    <t>40 - 44</t>
  </si>
  <si>
    <t>..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</si>
  <si>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General Registry</t>
    </r>
  </si>
  <si>
    <t>Infant Mortality Rate: The number of deaths of children under one year of age in a given year, expressed per 1,000 live births.</t>
  </si>
  <si>
    <t>Crude birth and death rates are expressed as per thousand of the mid-year population</t>
  </si>
  <si>
    <t>From 1997, figures on deaths include all three Islands</t>
  </si>
  <si>
    <t>2.05b</t>
  </si>
  <si>
    <t>Core Data</t>
  </si>
  <si>
    <t>Infant mortality rate (per 1,000 live births)</t>
  </si>
  <si>
    <t>Perinatal mortality (per 1,000 live births)</t>
  </si>
  <si>
    <t>Neonatal mortality rate (per 1,000 live births)</t>
  </si>
  <si>
    <t>Perinatal Mortality Rate: The number of deaths of an infant after 22 weeks of gestation and before 7 days of life, expressed per 1,000 live births.</t>
  </si>
  <si>
    <t>Neo-natal Mortality rate: The number of deaths of children under 28 days of age, expressed per 1,000 live births</t>
  </si>
  <si>
    <t>Starting 2009, resident deaths outside of the Islands but buried in the Islands are included in total deaths</t>
  </si>
  <si>
    <t>2.05a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</si>
  <si>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Health Services Authority (HSA)</t>
    </r>
  </si>
  <si>
    <t>45 - 49</t>
  </si>
  <si>
    <t>7.0</t>
  </si>
  <si>
    <r>
      <t xml:space="preserve">Source: </t>
    </r>
    <r>
      <rPr>
        <sz val="10"/>
        <rFont val="Arial"/>
        <family val="2"/>
      </rPr>
      <t xml:space="preserve">General Registry </t>
    </r>
  </si>
  <si>
    <r>
      <rPr>
        <b/>
        <sz val="10"/>
        <rFont val="Arial"/>
        <family val="2"/>
      </rPr>
      <t>Source:</t>
    </r>
    <r>
      <rPr>
        <sz val="10"/>
        <color theme="1"/>
        <rFont val="Arial"/>
        <family val="2"/>
      </rPr>
      <t xml:space="preserve"> General Registry </t>
    </r>
  </si>
  <si>
    <t>&lt;15</t>
  </si>
  <si>
    <t>16-17</t>
  </si>
  <si>
    <t>18-19</t>
  </si>
  <si>
    <t>20-24</t>
  </si>
  <si>
    <t>25-29</t>
  </si>
  <si>
    <t>30-34</t>
  </si>
  <si>
    <t>35-39</t>
  </si>
  <si>
    <t>40-49</t>
  </si>
  <si>
    <t>50-59</t>
  </si>
  <si>
    <t>60-69</t>
  </si>
  <si>
    <t>70-79</t>
  </si>
  <si>
    <t>80-89</t>
  </si>
  <si>
    <t>90+</t>
  </si>
  <si>
    <t>Live Births by Age of Mother, 2012 - 2017</t>
  </si>
  <si>
    <t>STATISTICAL COMPENDIUM 2017</t>
  </si>
  <si>
    <t>Live Births by Sex and Month, 2015 - 2017</t>
  </si>
  <si>
    <t>Live Births by Marital Status of Mother,  2011 - 2017</t>
  </si>
  <si>
    <t>Number of Deaths by Age Group and Sex,  2013 - 2017</t>
  </si>
  <si>
    <t>Resident Births and Deaths, 1985 -  2017</t>
  </si>
  <si>
    <t xml:space="preserve"> Infant Death Rates, 2002 - 2017</t>
  </si>
  <si>
    <t>Resident Marriages and Divorces, 1985 -  2017</t>
  </si>
  <si>
    <t>Births, Deaths and Resident Marriages by Month, 2007-2017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</si>
</sst>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  <numFmt numFmtId="167" formatCode="_(* #,##0.0_);_(* \(#,##0.0\);_(* &quot;-&quot;?_);_(@_)"/>
    <numFmt numFmtId="168" formatCode="#,##0.0_);\(#,##0.0\)"/>
    <numFmt numFmtId="169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Protection="0"/>
    <xf numFmtId="0" fontId="4" fillId="0" borderId="0" applyAlignment="0" applyProtection="0"/>
    <xf numFmtId="0" fontId="10" fillId="0" borderId="0"/>
  </cellStyleXfs>
  <cellXfs count="19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2" fontId="3" fillId="0" borderId="0" xfId="0" applyNumberFormat="1" applyFont="1" applyFill="1" applyAlignment="1">
      <alignment horizontal="left"/>
    </xf>
    <xf numFmtId="0" fontId="2" fillId="0" borderId="1" xfId="0" applyFont="1" applyFill="1" applyBorder="1"/>
    <xf numFmtId="0" fontId="2" fillId="0" borderId="0" xfId="0" applyFont="1" applyFill="1" applyBorder="1"/>
    <xf numFmtId="0" fontId="2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left"/>
    </xf>
    <xf numFmtId="0" fontId="3" fillId="0" borderId="0" xfId="0" applyFont="1" applyFill="1" applyBorder="1"/>
    <xf numFmtId="164" fontId="2" fillId="0" borderId="0" xfId="0" applyNumberFormat="1" applyFont="1" applyFill="1" applyBorder="1"/>
    <xf numFmtId="1" fontId="3" fillId="0" borderId="0" xfId="0" applyNumberFormat="1" applyFont="1" applyFill="1" applyBorder="1"/>
    <xf numFmtId="1" fontId="3" fillId="0" borderId="19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" fontId="3" fillId="0" borderId="13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" fontId="2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16" fontId="4" fillId="0" borderId="15" xfId="0" applyNumberFormat="1" applyFont="1" applyFill="1" applyBorder="1" applyAlignment="1">
      <alignment horizontal="left"/>
    </xf>
    <xf numFmtId="1" fontId="2" fillId="0" borderId="14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41" fontId="4" fillId="0" borderId="20" xfId="2" applyNumberFormat="1" applyFont="1" applyFill="1" applyBorder="1" applyAlignment="1">
      <alignment horizontal="center"/>
    </xf>
    <xf numFmtId="41" fontId="4" fillId="0" borderId="1" xfId="2" applyNumberFormat="1" applyFont="1" applyFill="1" applyBorder="1" applyAlignment="1">
      <alignment horizontal="center"/>
    </xf>
    <xf numFmtId="41" fontId="4" fillId="0" borderId="11" xfId="2" applyNumberFormat="1" applyFont="1" applyFill="1" applyBorder="1" applyAlignment="1">
      <alignment horizontal="center"/>
    </xf>
    <xf numFmtId="41" fontId="4" fillId="0" borderId="9" xfId="2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0" fontId="3" fillId="0" borderId="0" xfId="0" applyFont="1" applyFill="1" applyAlignment="1"/>
    <xf numFmtId="0" fontId="4" fillId="0" borderId="0" xfId="0" applyFont="1" applyFill="1" applyAlignment="1"/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5" fontId="4" fillId="0" borderId="13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165" fontId="4" fillId="0" borderId="13" xfId="1" quotePrefix="1" applyNumberFormat="1" applyFont="1" applyFill="1" applyBorder="1" applyAlignment="1">
      <alignment horizontal="center"/>
    </xf>
    <xf numFmtId="166" fontId="2" fillId="0" borderId="0" xfId="1" quotePrefix="1" applyNumberFormat="1" applyFont="1" applyFill="1" applyBorder="1" applyAlignment="1">
      <alignment horizontal="center"/>
    </xf>
    <xf numFmtId="165" fontId="2" fillId="0" borderId="13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" fontId="4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" fontId="4" fillId="0" borderId="1" xfId="0" applyNumberFormat="1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165" fontId="2" fillId="0" borderId="9" xfId="1" applyNumberFormat="1" applyFont="1" applyFill="1" applyBorder="1" applyAlignment="1">
      <alignment horizontal="center"/>
    </xf>
    <xf numFmtId="166" fontId="2" fillId="0" borderId="1" xfId="1" quotePrefix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3" fillId="0" borderId="13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Alignment="1">
      <alignment horizontal="center"/>
    </xf>
    <xf numFmtId="16" fontId="4" fillId="0" borderId="0" xfId="0" applyNumberFormat="1" applyFont="1" applyFill="1" applyAlignment="1">
      <alignment horizontal="left"/>
    </xf>
    <xf numFmtId="0" fontId="4" fillId="0" borderId="13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5" fontId="3" fillId="0" borderId="13" xfId="2" applyNumberFormat="1" applyFont="1" applyFill="1" applyBorder="1" applyAlignment="1">
      <alignment horizontal="center"/>
    </xf>
    <xf numFmtId="165" fontId="4" fillId="0" borderId="13" xfId="2" applyNumberFormat="1" applyFont="1" applyFill="1" applyBorder="1" applyAlignment="1">
      <alignment horizontal="center"/>
    </xf>
    <xf numFmtId="16" fontId="4" fillId="0" borderId="1" xfId="0" applyNumberFormat="1" applyFont="1" applyFill="1" applyBorder="1" applyAlignment="1">
      <alignment horizontal="left"/>
    </xf>
    <xf numFmtId="0" fontId="4" fillId="0" borderId="9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/>
    <xf numFmtId="165" fontId="3" fillId="0" borderId="13" xfId="0" applyNumberFormat="1" applyFont="1" applyFill="1" applyBorder="1" applyAlignment="1"/>
    <xf numFmtId="165" fontId="3" fillId="0" borderId="13" xfId="2" applyNumberFormat="1" applyFont="1" applyFill="1" applyBorder="1" applyAlignment="1"/>
    <xf numFmtId="16" fontId="4" fillId="0" borderId="0" xfId="0" applyNumberFormat="1" applyFont="1" applyFill="1" applyBorder="1" applyAlignment="1">
      <alignment horizontal="left"/>
    </xf>
    <xf numFmtId="165" fontId="4" fillId="0" borderId="13" xfId="1" applyNumberFormat="1" applyFont="1" applyFill="1" applyBorder="1" applyAlignment="1"/>
    <xf numFmtId="165" fontId="4" fillId="0" borderId="13" xfId="2" applyNumberFormat="1" applyFont="1" applyFill="1" applyBorder="1" applyAlignment="1"/>
    <xf numFmtId="165" fontId="3" fillId="0" borderId="9" xfId="2" applyNumberFormat="1" applyFont="1" applyFill="1" applyBorder="1" applyAlignment="1"/>
    <xf numFmtId="165" fontId="4" fillId="0" borderId="9" xfId="1" applyNumberFormat="1" applyFont="1" applyFill="1" applyBorder="1" applyAlignment="1"/>
    <xf numFmtId="165" fontId="4" fillId="0" borderId="20" xfId="2" applyNumberFormat="1" applyFont="1" applyFill="1" applyBorder="1" applyAlignment="1"/>
    <xf numFmtId="165" fontId="3" fillId="0" borderId="20" xfId="2" applyNumberFormat="1" applyFont="1" applyFill="1" applyBorder="1" applyAlignment="1"/>
    <xf numFmtId="165" fontId="3" fillId="0" borderId="20" xfId="0" applyNumberFormat="1" applyFont="1" applyFill="1" applyBorder="1" applyAlignment="1"/>
    <xf numFmtId="165" fontId="4" fillId="0" borderId="9" xfId="2" applyNumberFormat="1" applyFont="1" applyFill="1" applyBorder="1" applyAlignment="1"/>
    <xf numFmtId="49" fontId="3" fillId="0" borderId="0" xfId="0" applyNumberFormat="1" applyFont="1" applyFill="1" applyAlignment="1">
      <alignment horizontal="left"/>
    </xf>
    <xf numFmtId="0" fontId="3" fillId="0" borderId="2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17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9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65" fontId="2" fillId="0" borderId="0" xfId="1" applyNumberFormat="1" applyFont="1" applyFill="1"/>
    <xf numFmtId="165" fontId="4" fillId="0" borderId="13" xfId="1" applyNumberFormat="1" applyFont="1" applyFill="1" applyBorder="1"/>
    <xf numFmtId="166" fontId="4" fillId="0" borderId="15" xfId="1" applyNumberFormat="1" applyFont="1" applyFill="1" applyBorder="1"/>
    <xf numFmtId="165" fontId="4" fillId="0" borderId="0" xfId="1" applyNumberFormat="1" applyFont="1" applyFill="1"/>
    <xf numFmtId="166" fontId="4" fillId="0" borderId="0" xfId="1" applyNumberFormat="1" applyFont="1" applyFill="1"/>
    <xf numFmtId="167" fontId="2" fillId="0" borderId="0" xfId="0" applyNumberFormat="1" applyFont="1" applyFill="1"/>
    <xf numFmtId="165" fontId="4" fillId="0" borderId="0" xfId="1" applyNumberFormat="1" applyFont="1" applyFill="1" applyAlignment="1"/>
    <xf numFmtId="0" fontId="2" fillId="0" borderId="0" xfId="0" applyFont="1" applyFill="1" applyBorder="1" applyAlignment="1">
      <alignment horizontal="right"/>
    </xf>
    <xf numFmtId="165" fontId="4" fillId="0" borderId="0" xfId="1" applyNumberFormat="1" applyFont="1" applyFill="1" applyBorder="1"/>
    <xf numFmtId="166" fontId="4" fillId="0" borderId="0" xfId="1" applyNumberFormat="1" applyFont="1" applyFill="1" applyBorder="1"/>
    <xf numFmtId="0" fontId="6" fillId="0" borderId="0" xfId="0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center"/>
    </xf>
    <xf numFmtId="0" fontId="6" fillId="0" borderId="0" xfId="0" applyFont="1" applyFill="1" applyBorder="1"/>
    <xf numFmtId="165" fontId="2" fillId="0" borderId="15" xfId="1" applyNumberFormat="1" applyFont="1" applyFill="1" applyBorder="1"/>
    <xf numFmtId="165" fontId="2" fillId="0" borderId="0" xfId="1" applyNumberFormat="1" applyFont="1" applyFill="1" applyBorder="1"/>
    <xf numFmtId="0" fontId="3" fillId="0" borderId="1" xfId="0" applyFont="1" applyFill="1" applyBorder="1"/>
    <xf numFmtId="165" fontId="2" fillId="0" borderId="1" xfId="1" applyNumberFormat="1" applyFont="1" applyFill="1" applyBorder="1"/>
    <xf numFmtId="165" fontId="4" fillId="0" borderId="9" xfId="1" applyNumberFormat="1" applyFont="1" applyFill="1" applyBorder="1"/>
    <xf numFmtId="166" fontId="4" fillId="0" borderId="1" xfId="1" applyNumberFormat="1" applyFont="1" applyFill="1" applyBorder="1"/>
    <xf numFmtId="0" fontId="6" fillId="0" borderId="0" xfId="0" applyFont="1" applyFill="1" applyAlignment="1" applyProtection="1">
      <alignment horizontal="right"/>
      <protection locked="0"/>
    </xf>
    <xf numFmtId="0" fontId="9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Fill="1" applyAlignment="1">
      <alignment vertical="center"/>
    </xf>
    <xf numFmtId="0" fontId="4" fillId="0" borderId="0" xfId="0" applyFont="1" applyFill="1"/>
    <xf numFmtId="0" fontId="0" fillId="0" borderId="0" xfId="0" applyFill="1" applyBorder="1" applyAlignment="1">
      <alignment vertical="center"/>
    </xf>
    <xf numFmtId="0" fontId="0" fillId="0" borderId="0" xfId="0" applyFill="1"/>
    <xf numFmtId="0" fontId="4" fillId="0" borderId="6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164" fontId="2" fillId="0" borderId="13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49" fontId="3" fillId="0" borderId="0" xfId="0" applyNumberFormat="1" applyFont="1" applyFill="1"/>
    <xf numFmtId="0" fontId="3" fillId="0" borderId="6" xfId="0" applyFont="1" applyFill="1" applyBorder="1" applyAlignment="1">
      <alignment horizontal="center" vertical="center" wrapText="1"/>
    </xf>
    <xf numFmtId="37" fontId="2" fillId="0" borderId="0" xfId="1" applyNumberFormat="1" applyFont="1" applyFill="1" applyBorder="1"/>
    <xf numFmtId="168" fontId="2" fillId="0" borderId="0" xfId="1" applyNumberFormat="1" applyFont="1" applyFill="1" applyBorder="1"/>
    <xf numFmtId="0" fontId="6" fillId="0" borderId="0" xfId="3" applyFont="1" applyFill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 applyProtection="1">
      <alignment horizontal="right"/>
      <protection locked="0"/>
    </xf>
    <xf numFmtId="168" fontId="2" fillId="0" borderId="0" xfId="1" applyNumberFormat="1" applyFont="1" applyFill="1" applyBorder="1" applyAlignment="1">
      <alignment horizontal="right"/>
    </xf>
    <xf numFmtId="37" fontId="4" fillId="0" borderId="0" xfId="1" applyNumberFormat="1" applyFont="1" applyFill="1" applyBorder="1" applyAlignment="1">
      <alignment horizontal="right"/>
    </xf>
    <xf numFmtId="37" fontId="4" fillId="0" borderId="0" xfId="1" applyNumberFormat="1" applyFont="1" applyFill="1" applyBorder="1"/>
    <xf numFmtId="0" fontId="6" fillId="0" borderId="0" xfId="3" applyFont="1" applyFill="1" applyBorder="1" applyAlignment="1">
      <alignment horizontal="right"/>
    </xf>
    <xf numFmtId="37" fontId="4" fillId="0" borderId="1" xfId="1" applyNumberFormat="1" applyFont="1" applyFill="1" applyBorder="1"/>
    <xf numFmtId="168" fontId="2" fillId="0" borderId="1" xfId="1" applyNumberFormat="1" applyFont="1" applyFill="1" applyBorder="1"/>
    <xf numFmtId="0" fontId="2" fillId="0" borderId="1" xfId="0" applyFont="1" applyFill="1" applyBorder="1" applyAlignment="1">
      <alignment horizontal="right"/>
    </xf>
    <xf numFmtId="0" fontId="6" fillId="0" borderId="0" xfId="0" applyFont="1" applyFill="1" applyProtection="1">
      <protection locked="0"/>
    </xf>
    <xf numFmtId="0" fontId="4" fillId="0" borderId="0" xfId="0" applyFont="1" applyFill="1" applyAlignment="1">
      <alignment horizontal="left"/>
    </xf>
    <xf numFmtId="0" fontId="3" fillId="0" borderId="6" xfId="0" applyFont="1" applyFill="1" applyBorder="1" applyAlignment="1"/>
    <xf numFmtId="0" fontId="3" fillId="0" borderId="6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 applyBorder="1" applyAlignment="1"/>
    <xf numFmtId="169" fontId="4" fillId="0" borderId="0" xfId="1" applyNumberFormat="1" applyFont="1" applyFill="1" applyBorder="1"/>
    <xf numFmtId="1" fontId="4" fillId="0" borderId="0" xfId="1" applyNumberFormat="1" applyFont="1" applyFill="1" applyBorder="1"/>
    <xf numFmtId="169" fontId="3" fillId="0" borderId="0" xfId="0" applyNumberFormat="1" applyFont="1" applyFill="1"/>
    <xf numFmtId="169" fontId="4" fillId="0" borderId="0" xfId="1" applyNumberFormat="1" applyFont="1" applyFill="1" applyBorder="1" applyAlignment="1">
      <alignment horizontal="center"/>
    </xf>
    <xf numFmtId="169" fontId="3" fillId="0" borderId="0" xfId="0" applyNumberFormat="1" applyFont="1" applyFill="1" applyBorder="1"/>
    <xf numFmtId="169" fontId="8" fillId="0" borderId="0" xfId="0" applyNumberFormat="1" applyFont="1" applyFill="1" applyBorder="1"/>
    <xf numFmtId="0" fontId="4" fillId="0" borderId="1" xfId="0" applyFont="1" applyFill="1" applyBorder="1" applyAlignment="1">
      <alignment horizontal="center"/>
    </xf>
    <xf numFmtId="169" fontId="4" fillId="0" borderId="1" xfId="1" applyNumberFormat="1" applyFont="1" applyFill="1" applyBorder="1" applyAlignment="1">
      <alignment horizontal="center"/>
    </xf>
    <xf numFmtId="169" fontId="8" fillId="0" borderId="1" xfId="0" applyNumberFormat="1" applyFont="1" applyFill="1" applyBorder="1"/>
    <xf numFmtId="165" fontId="2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left" vertical="center" wrapText="1"/>
    </xf>
  </cellXfs>
  <cellStyles count="5">
    <cellStyle name="Comma" xfId="1" builtinId="3"/>
    <cellStyle name="Comma_EDUCAT Chapter 2" xfId="2"/>
    <cellStyle name="Normal" xfId="0" builtinId="0"/>
    <cellStyle name="Normal 2 2" xfId="4"/>
    <cellStyle name="Normal_EDUCAT Chapter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0</xdr:row>
          <xdr:rowOff>57150</xdr:rowOff>
        </xdr:from>
        <xdr:to>
          <xdr:col>2</xdr:col>
          <xdr:colOff>0</xdr:colOff>
          <xdr:row>2</xdr:row>
          <xdr:rowOff>123825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38100</xdr:rowOff>
        </xdr:from>
        <xdr:to>
          <xdr:col>1</xdr:col>
          <xdr:colOff>428625</xdr:colOff>
          <xdr:row>3</xdr:row>
          <xdr:rowOff>95250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38100</xdr:rowOff>
        </xdr:from>
        <xdr:to>
          <xdr:col>1</xdr:col>
          <xdr:colOff>409575</xdr:colOff>
          <xdr:row>3</xdr:row>
          <xdr:rowOff>38100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47625</xdr:rowOff>
        </xdr:from>
        <xdr:to>
          <xdr:col>1</xdr:col>
          <xdr:colOff>266700</xdr:colOff>
          <xdr:row>4</xdr:row>
          <xdr:rowOff>57150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57150</xdr:rowOff>
        </xdr:from>
        <xdr:to>
          <xdr:col>1</xdr:col>
          <xdr:colOff>304800</xdr:colOff>
          <xdr:row>3</xdr:row>
          <xdr:rowOff>9525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38100</xdr:rowOff>
        </xdr:from>
        <xdr:to>
          <xdr:col>1</xdr:col>
          <xdr:colOff>400050</xdr:colOff>
          <xdr:row>3</xdr:row>
          <xdr:rowOff>38100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28575</xdr:rowOff>
        </xdr:from>
        <xdr:to>
          <xdr:col>1</xdr:col>
          <xdr:colOff>390525</xdr:colOff>
          <xdr:row>3</xdr:row>
          <xdr:rowOff>85725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142875</xdr:colOff>
          <xdr:row>3</xdr:row>
          <xdr:rowOff>38100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Q44"/>
  <sheetViews>
    <sheetView tabSelected="1" zoomScaleNormal="100" workbookViewId="0">
      <selection activeCell="F2" sqref="F2"/>
    </sheetView>
  </sheetViews>
  <sheetFormatPr defaultRowHeight="12.75" x14ac:dyDescent="0.2"/>
  <cols>
    <col min="1" max="1" width="9.140625" style="1"/>
    <col min="2" max="2" width="10.42578125" style="1" bestFit="1" customWidth="1"/>
    <col min="3" max="4" width="9.140625" style="1"/>
    <col min="5" max="5" width="8" style="1" customWidth="1"/>
    <col min="6" max="6" width="9.140625" style="1"/>
    <col min="7" max="7" width="8.28515625" style="1" customWidth="1"/>
    <col min="8" max="9" width="9.140625" style="1"/>
    <col min="10" max="10" width="8.140625" style="1" customWidth="1"/>
    <col min="11" max="11" width="9.140625" style="1"/>
    <col min="12" max="12" width="7.85546875" style="1" customWidth="1"/>
    <col min="13" max="16384" width="9.140625" style="1"/>
  </cols>
  <sheetData>
    <row r="3" spans="1:17" x14ac:dyDescent="0.2">
      <c r="Q3" s="3" t="s">
        <v>98</v>
      </c>
    </row>
    <row r="4" spans="1:17" ht="9" customHeight="1" x14ac:dyDescent="0.2"/>
    <row r="6" spans="1:17" x14ac:dyDescent="0.2">
      <c r="B6" s="4">
        <v>2.0099999999999998</v>
      </c>
      <c r="C6" s="184" t="s">
        <v>99</v>
      </c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</row>
    <row r="7" spans="1:17" x14ac:dyDescent="0.2">
      <c r="B7" s="2"/>
    </row>
    <row r="8" spans="1:17" x14ac:dyDescent="0.2">
      <c r="A8" s="6"/>
      <c r="B8" s="7"/>
      <c r="C8" s="185">
        <v>2015</v>
      </c>
      <c r="D8" s="186"/>
      <c r="E8" s="186"/>
      <c r="F8" s="186"/>
      <c r="G8" s="186"/>
      <c r="H8" s="185">
        <v>2016</v>
      </c>
      <c r="I8" s="186"/>
      <c r="J8" s="186"/>
      <c r="K8" s="186"/>
      <c r="L8" s="186"/>
      <c r="M8" s="185">
        <v>2017</v>
      </c>
      <c r="N8" s="186"/>
      <c r="O8" s="186"/>
      <c r="P8" s="186"/>
      <c r="Q8" s="186"/>
    </row>
    <row r="9" spans="1:17" ht="12.75" customHeight="1" x14ac:dyDescent="0.2">
      <c r="A9" s="6"/>
      <c r="B9" s="8"/>
      <c r="C9" s="187" t="s">
        <v>0</v>
      </c>
      <c r="D9" s="189" t="s">
        <v>1</v>
      </c>
      <c r="E9" s="190"/>
      <c r="F9" s="189" t="s">
        <v>2</v>
      </c>
      <c r="G9" s="191"/>
      <c r="H9" s="187" t="s">
        <v>0</v>
      </c>
      <c r="I9" s="189" t="s">
        <v>1</v>
      </c>
      <c r="J9" s="190"/>
      <c r="K9" s="189" t="s">
        <v>2</v>
      </c>
      <c r="L9" s="191"/>
      <c r="M9" s="187" t="s">
        <v>0</v>
      </c>
      <c r="N9" s="189" t="s">
        <v>1</v>
      </c>
      <c r="O9" s="190"/>
      <c r="P9" s="189" t="s">
        <v>2</v>
      </c>
      <c r="Q9" s="191"/>
    </row>
    <row r="10" spans="1:17" x14ac:dyDescent="0.2">
      <c r="A10" s="6"/>
      <c r="B10" s="9"/>
      <c r="C10" s="188"/>
      <c r="D10" s="10" t="s">
        <v>3</v>
      </c>
      <c r="E10" s="11" t="s">
        <v>4</v>
      </c>
      <c r="F10" s="12" t="s">
        <v>3</v>
      </c>
      <c r="G10" s="12" t="s">
        <v>4</v>
      </c>
      <c r="H10" s="188"/>
      <c r="I10" s="10" t="s">
        <v>3</v>
      </c>
      <c r="J10" s="11" t="s">
        <v>4</v>
      </c>
      <c r="K10" s="12" t="s">
        <v>3</v>
      </c>
      <c r="L10" s="12" t="s">
        <v>4</v>
      </c>
      <c r="M10" s="188"/>
      <c r="N10" s="10" t="s">
        <v>3</v>
      </c>
      <c r="O10" s="11" t="s">
        <v>4</v>
      </c>
      <c r="P10" s="12" t="s">
        <v>3</v>
      </c>
      <c r="Q10" s="12" t="s">
        <v>4</v>
      </c>
    </row>
    <row r="11" spans="1:17" x14ac:dyDescent="0.2">
      <c r="A11" s="6"/>
      <c r="B11" s="8"/>
      <c r="C11" s="15"/>
      <c r="D11" s="16"/>
      <c r="E11" s="17"/>
      <c r="F11" s="18"/>
      <c r="G11" s="18"/>
      <c r="H11" s="15"/>
      <c r="I11" s="16"/>
      <c r="J11" s="17"/>
      <c r="K11" s="18"/>
      <c r="L11" s="18"/>
      <c r="M11" s="15"/>
      <c r="N11" s="16"/>
      <c r="O11" s="16"/>
      <c r="P11" s="19"/>
      <c r="Q11" s="18"/>
    </row>
    <row r="12" spans="1:17" x14ac:dyDescent="0.2">
      <c r="A12" s="6"/>
      <c r="B12" s="20" t="s">
        <v>5</v>
      </c>
      <c r="C12" s="24">
        <f>SUM(D12+F12)</f>
        <v>649</v>
      </c>
      <c r="D12" s="25">
        <f>SUM(D14:D36)</f>
        <v>324</v>
      </c>
      <c r="E12" s="26">
        <v>49.5</v>
      </c>
      <c r="F12" s="27">
        <f>SUM(F14:F36)</f>
        <v>325</v>
      </c>
      <c r="G12" s="28">
        <f t="shared" ref="G12" si="0">(F12/C12)*100</f>
        <v>50.077041602465336</v>
      </c>
      <c r="H12" s="24">
        <f>SUM(H14:H36)</f>
        <v>660</v>
      </c>
      <c r="I12" s="25">
        <f>SUM(I14:I36)</f>
        <v>336</v>
      </c>
      <c r="J12" s="26">
        <v>49.5</v>
      </c>
      <c r="K12" s="27">
        <f>SUM(K14:K36)</f>
        <v>324</v>
      </c>
      <c r="L12" s="28">
        <f t="shared" ref="L12" si="1">(K12/H12)*100</f>
        <v>49.090909090909093</v>
      </c>
      <c r="M12" s="24">
        <f>SUM(M13:M36)</f>
        <v>625</v>
      </c>
      <c r="N12" s="25">
        <f>SUM(N13:N36)</f>
        <v>318</v>
      </c>
      <c r="O12" s="29">
        <f t="shared" ref="O12" si="2">N12/M12*100</f>
        <v>50.88</v>
      </c>
      <c r="P12" s="30">
        <f>SUM(P13:P36)</f>
        <v>307</v>
      </c>
      <c r="Q12" s="31">
        <f t="shared" ref="Q12" si="3">P12/M12*100</f>
        <v>49.120000000000005</v>
      </c>
    </row>
    <row r="13" spans="1:17" x14ac:dyDescent="0.2">
      <c r="A13" s="6"/>
      <c r="B13" s="32"/>
      <c r="C13" s="24"/>
      <c r="D13" s="2"/>
      <c r="E13" s="26"/>
      <c r="F13" s="34"/>
      <c r="G13" s="31"/>
      <c r="H13" s="24"/>
      <c r="I13" s="2"/>
      <c r="J13" s="26"/>
      <c r="K13" s="34"/>
      <c r="L13" s="31"/>
      <c r="M13" s="24"/>
      <c r="N13" s="2"/>
      <c r="O13" s="29"/>
      <c r="P13" s="35"/>
      <c r="Q13" s="31"/>
    </row>
    <row r="14" spans="1:17" x14ac:dyDescent="0.2">
      <c r="A14" s="6"/>
      <c r="B14" s="36" t="s">
        <v>6</v>
      </c>
      <c r="C14" s="24">
        <f>SUM(D14,F14,)</f>
        <v>56</v>
      </c>
      <c r="D14" s="37">
        <v>26</v>
      </c>
      <c r="E14" s="38">
        <f>(D14/C14)*100</f>
        <v>46.428571428571431</v>
      </c>
      <c r="F14" s="39">
        <v>30</v>
      </c>
      <c r="G14" s="31">
        <f>(F14/C14)*100</f>
        <v>53.571428571428569</v>
      </c>
      <c r="H14" s="24">
        <f>SUM(I14,K14,)</f>
        <v>54</v>
      </c>
      <c r="I14" s="37">
        <v>25</v>
      </c>
      <c r="J14" s="38">
        <f>(I14/H14)*100</f>
        <v>46.296296296296298</v>
      </c>
      <c r="K14" s="39">
        <v>29</v>
      </c>
      <c r="L14" s="31">
        <f>(K14/H14)*100</f>
        <v>53.703703703703709</v>
      </c>
      <c r="M14" s="24">
        <f>SUM(N14,P14)</f>
        <v>52</v>
      </c>
      <c r="N14" s="37">
        <v>24</v>
      </c>
      <c r="O14" s="29">
        <f>N14/M14*100</f>
        <v>46.153846153846153</v>
      </c>
      <c r="P14" s="39">
        <v>28</v>
      </c>
      <c r="Q14" s="31">
        <f>P14/M14*100</f>
        <v>53.846153846153847</v>
      </c>
    </row>
    <row r="15" spans="1:17" x14ac:dyDescent="0.2">
      <c r="A15" s="6"/>
      <c r="B15" s="36"/>
      <c r="C15" s="24"/>
      <c r="D15" s="18"/>
      <c r="E15" s="38"/>
      <c r="F15" s="34"/>
      <c r="G15" s="31"/>
      <c r="H15" s="24"/>
      <c r="I15" s="18"/>
      <c r="J15" s="38"/>
      <c r="K15" s="34"/>
      <c r="L15" s="31"/>
      <c r="M15" s="24"/>
      <c r="N15" s="18"/>
      <c r="O15" s="29"/>
      <c r="P15" s="39"/>
      <c r="Q15" s="31"/>
    </row>
    <row r="16" spans="1:17" x14ac:dyDescent="0.2">
      <c r="A16" s="6"/>
      <c r="B16" s="40" t="s">
        <v>7</v>
      </c>
      <c r="C16" s="24">
        <f>SUM(D16,F16,)</f>
        <v>42</v>
      </c>
      <c r="D16" s="34">
        <v>24</v>
      </c>
      <c r="E16" s="38">
        <f t="shared" ref="E16:E36" si="4">(D16/C16)*100</f>
        <v>57.142857142857139</v>
      </c>
      <c r="F16" s="34">
        <v>18</v>
      </c>
      <c r="G16" s="31">
        <f t="shared" ref="G16:G36" si="5">(F16/C16)*100</f>
        <v>42.857142857142854</v>
      </c>
      <c r="H16" s="24">
        <f t="shared" ref="H16:H36" si="6">SUM(I16,K16,)</f>
        <v>46</v>
      </c>
      <c r="I16" s="34">
        <v>21</v>
      </c>
      <c r="J16" s="38">
        <f t="shared" ref="J16:J36" si="7">(I16/H16)*100</f>
        <v>45.652173913043477</v>
      </c>
      <c r="K16" s="34">
        <v>25</v>
      </c>
      <c r="L16" s="31">
        <f t="shared" ref="L16:L36" si="8">(K16/H16)*100</f>
        <v>54.347826086956516</v>
      </c>
      <c r="M16" s="24">
        <f>SUM(N16,P16)</f>
        <v>39</v>
      </c>
      <c r="N16" s="34">
        <v>13</v>
      </c>
      <c r="O16" s="29">
        <f t="shared" ref="O16:O36" si="9">N16/M16*100</f>
        <v>33.333333333333329</v>
      </c>
      <c r="P16" s="39">
        <v>26</v>
      </c>
      <c r="Q16" s="31">
        <f t="shared" ref="Q16:Q36" si="10">P16/M16*100</f>
        <v>66.666666666666657</v>
      </c>
    </row>
    <row r="17" spans="1:17" x14ac:dyDescent="0.2">
      <c r="A17" s="6"/>
      <c r="B17" s="40"/>
      <c r="C17" s="24"/>
      <c r="D17" s="34"/>
      <c r="E17" s="38"/>
      <c r="F17" s="34"/>
      <c r="G17" s="31"/>
      <c r="H17" s="24"/>
      <c r="I17" s="34"/>
      <c r="J17" s="38"/>
      <c r="K17" s="34"/>
      <c r="L17" s="31"/>
      <c r="M17" s="24"/>
      <c r="N17" s="34"/>
      <c r="O17" s="29"/>
      <c r="P17" s="39"/>
      <c r="Q17" s="31"/>
    </row>
    <row r="18" spans="1:17" x14ac:dyDescent="0.2">
      <c r="A18" s="6"/>
      <c r="B18" s="40" t="s">
        <v>8</v>
      </c>
      <c r="C18" s="24">
        <f>SUM(D18,F18,)</f>
        <v>58</v>
      </c>
      <c r="D18" s="34">
        <v>32</v>
      </c>
      <c r="E18" s="38">
        <f t="shared" si="4"/>
        <v>55.172413793103445</v>
      </c>
      <c r="F18" s="34">
        <v>26</v>
      </c>
      <c r="G18" s="31">
        <f t="shared" si="5"/>
        <v>44.827586206896555</v>
      </c>
      <c r="H18" s="24">
        <f t="shared" si="6"/>
        <v>56</v>
      </c>
      <c r="I18" s="34">
        <v>21</v>
      </c>
      <c r="J18" s="38">
        <f t="shared" si="7"/>
        <v>37.5</v>
      </c>
      <c r="K18" s="34">
        <v>35</v>
      </c>
      <c r="L18" s="31">
        <f t="shared" si="8"/>
        <v>62.5</v>
      </c>
      <c r="M18" s="24">
        <f>SUM(N18,P18)</f>
        <v>56</v>
      </c>
      <c r="N18" s="34">
        <v>39</v>
      </c>
      <c r="O18" s="29">
        <f t="shared" si="9"/>
        <v>69.642857142857139</v>
      </c>
      <c r="P18" s="39">
        <v>17</v>
      </c>
      <c r="Q18" s="31">
        <f t="shared" si="10"/>
        <v>30.357142857142854</v>
      </c>
    </row>
    <row r="19" spans="1:17" x14ac:dyDescent="0.2">
      <c r="A19" s="6"/>
      <c r="B19" s="40"/>
      <c r="C19" s="24"/>
      <c r="D19" s="34"/>
      <c r="E19" s="38"/>
      <c r="F19" s="34"/>
      <c r="G19" s="31"/>
      <c r="H19" s="24"/>
      <c r="I19" s="34"/>
      <c r="J19" s="38"/>
      <c r="K19" s="34"/>
      <c r="L19" s="31"/>
      <c r="M19" s="24"/>
      <c r="N19" s="34"/>
      <c r="O19" s="29"/>
      <c r="P19" s="39"/>
      <c r="Q19" s="31"/>
    </row>
    <row r="20" spans="1:17" x14ac:dyDescent="0.2">
      <c r="A20" s="6"/>
      <c r="B20" s="40" t="s">
        <v>9</v>
      </c>
      <c r="C20" s="24">
        <f>SUM(D20,F20,)</f>
        <v>49</v>
      </c>
      <c r="D20" s="34">
        <v>29</v>
      </c>
      <c r="E20" s="38">
        <f t="shared" si="4"/>
        <v>59.183673469387756</v>
      </c>
      <c r="F20" s="34">
        <v>20</v>
      </c>
      <c r="G20" s="31">
        <f t="shared" si="5"/>
        <v>40.816326530612244</v>
      </c>
      <c r="H20" s="24">
        <f t="shared" si="6"/>
        <v>48</v>
      </c>
      <c r="I20" s="34">
        <v>23</v>
      </c>
      <c r="J20" s="38">
        <f t="shared" si="7"/>
        <v>47.916666666666671</v>
      </c>
      <c r="K20" s="34">
        <v>25</v>
      </c>
      <c r="L20" s="31">
        <f t="shared" si="8"/>
        <v>52.083333333333336</v>
      </c>
      <c r="M20" s="24">
        <f>SUM(N20,P20)</f>
        <v>54</v>
      </c>
      <c r="N20" s="34">
        <v>29</v>
      </c>
      <c r="O20" s="29">
        <f>(N20/M20)*100</f>
        <v>53.703703703703709</v>
      </c>
      <c r="P20" s="39">
        <v>25</v>
      </c>
      <c r="Q20" s="31">
        <f t="shared" si="10"/>
        <v>46.296296296296298</v>
      </c>
    </row>
    <row r="21" spans="1:17" x14ac:dyDescent="0.2">
      <c r="A21" s="6"/>
      <c r="B21" s="40"/>
      <c r="C21" s="24"/>
      <c r="D21" s="34"/>
      <c r="E21" s="38"/>
      <c r="F21" s="34"/>
      <c r="G21" s="31"/>
      <c r="H21" s="24"/>
      <c r="I21" s="34"/>
      <c r="J21" s="38"/>
      <c r="K21" s="34"/>
      <c r="L21" s="31"/>
      <c r="M21" s="24"/>
      <c r="N21" s="34"/>
      <c r="O21" s="29"/>
      <c r="P21" s="39"/>
      <c r="Q21" s="31"/>
    </row>
    <row r="22" spans="1:17" x14ac:dyDescent="0.2">
      <c r="A22" s="6"/>
      <c r="B22" s="40" t="s">
        <v>10</v>
      </c>
      <c r="C22" s="24">
        <f>SUM(D22,F22,)</f>
        <v>62</v>
      </c>
      <c r="D22" s="34">
        <v>36</v>
      </c>
      <c r="E22" s="38">
        <f t="shared" si="4"/>
        <v>58.064516129032263</v>
      </c>
      <c r="F22" s="34">
        <v>26</v>
      </c>
      <c r="G22" s="31">
        <f t="shared" si="5"/>
        <v>41.935483870967744</v>
      </c>
      <c r="H22" s="24">
        <f t="shared" si="6"/>
        <v>60</v>
      </c>
      <c r="I22" s="34">
        <v>33</v>
      </c>
      <c r="J22" s="38">
        <f t="shared" si="7"/>
        <v>55.000000000000007</v>
      </c>
      <c r="K22" s="34">
        <v>27</v>
      </c>
      <c r="L22" s="31">
        <f t="shared" si="8"/>
        <v>45</v>
      </c>
      <c r="M22" s="24">
        <f>SUM(N22,P22)</f>
        <v>48</v>
      </c>
      <c r="N22" s="34">
        <v>19</v>
      </c>
      <c r="O22" s="29">
        <f t="shared" si="9"/>
        <v>39.583333333333329</v>
      </c>
      <c r="P22" s="39">
        <v>29</v>
      </c>
      <c r="Q22" s="31">
        <f t="shared" si="10"/>
        <v>60.416666666666664</v>
      </c>
    </row>
    <row r="23" spans="1:17" x14ac:dyDescent="0.2">
      <c r="A23" s="6"/>
      <c r="B23" s="40"/>
      <c r="C23" s="24"/>
      <c r="D23" s="34"/>
      <c r="E23" s="38"/>
      <c r="F23" s="34"/>
      <c r="G23" s="31"/>
      <c r="H23" s="24"/>
      <c r="I23" s="34"/>
      <c r="J23" s="38"/>
      <c r="K23" s="34"/>
      <c r="L23" s="31"/>
      <c r="M23" s="24"/>
      <c r="N23" s="34"/>
      <c r="O23" s="29"/>
      <c r="P23" s="39"/>
      <c r="Q23" s="31"/>
    </row>
    <row r="24" spans="1:17" x14ac:dyDescent="0.2">
      <c r="A24" s="6"/>
      <c r="B24" s="40" t="s">
        <v>11</v>
      </c>
      <c r="C24" s="24">
        <f>SUM(D24,F24,)</f>
        <v>44</v>
      </c>
      <c r="D24" s="34">
        <v>16</v>
      </c>
      <c r="E24" s="38">
        <f t="shared" si="4"/>
        <v>36.363636363636367</v>
      </c>
      <c r="F24" s="34">
        <v>28</v>
      </c>
      <c r="G24" s="31">
        <f t="shared" si="5"/>
        <v>63.636363636363633</v>
      </c>
      <c r="H24" s="24">
        <f t="shared" si="6"/>
        <v>52</v>
      </c>
      <c r="I24" s="34">
        <v>26</v>
      </c>
      <c r="J24" s="38">
        <f t="shared" si="7"/>
        <v>50</v>
      </c>
      <c r="K24" s="34">
        <v>26</v>
      </c>
      <c r="L24" s="31">
        <f t="shared" si="8"/>
        <v>50</v>
      </c>
      <c r="M24" s="24">
        <f>SUM(N24,P24)</f>
        <v>51</v>
      </c>
      <c r="N24" s="34">
        <v>31</v>
      </c>
      <c r="O24" s="29">
        <f t="shared" si="9"/>
        <v>60.784313725490193</v>
      </c>
      <c r="P24" s="39">
        <v>20</v>
      </c>
      <c r="Q24" s="31">
        <f t="shared" si="10"/>
        <v>39.215686274509807</v>
      </c>
    </row>
    <row r="25" spans="1:17" x14ac:dyDescent="0.2">
      <c r="A25" s="6"/>
      <c r="B25" s="40"/>
      <c r="C25" s="24"/>
      <c r="D25" s="34"/>
      <c r="E25" s="38"/>
      <c r="F25" s="34"/>
      <c r="G25" s="31"/>
      <c r="H25" s="24"/>
      <c r="I25" s="34"/>
      <c r="J25" s="38"/>
      <c r="K25" s="34"/>
      <c r="L25" s="31"/>
      <c r="M25" s="24"/>
      <c r="N25" s="34"/>
      <c r="O25" s="29"/>
      <c r="P25" s="39"/>
      <c r="Q25" s="31"/>
    </row>
    <row r="26" spans="1:17" x14ac:dyDescent="0.2">
      <c r="A26" s="6"/>
      <c r="B26" s="40" t="s">
        <v>12</v>
      </c>
      <c r="C26" s="24">
        <f>SUM(D26,F26,)</f>
        <v>44</v>
      </c>
      <c r="D26" s="34">
        <v>19</v>
      </c>
      <c r="E26" s="38">
        <f t="shared" si="4"/>
        <v>43.18181818181818</v>
      </c>
      <c r="F26" s="34">
        <v>25</v>
      </c>
      <c r="G26" s="31">
        <f t="shared" si="5"/>
        <v>56.81818181818182</v>
      </c>
      <c r="H26" s="24">
        <f t="shared" si="6"/>
        <v>56</v>
      </c>
      <c r="I26" s="34">
        <v>29</v>
      </c>
      <c r="J26" s="38">
        <f t="shared" si="7"/>
        <v>51.785714285714292</v>
      </c>
      <c r="K26" s="34">
        <v>27</v>
      </c>
      <c r="L26" s="31">
        <f t="shared" si="8"/>
        <v>48.214285714285715</v>
      </c>
      <c r="M26" s="24">
        <f>SUM(N26,P26)</f>
        <v>50</v>
      </c>
      <c r="N26" s="34">
        <v>26</v>
      </c>
      <c r="O26" s="29">
        <f t="shared" si="9"/>
        <v>52</v>
      </c>
      <c r="P26" s="39">
        <v>24</v>
      </c>
      <c r="Q26" s="31">
        <f t="shared" si="10"/>
        <v>48</v>
      </c>
    </row>
    <row r="27" spans="1:17" x14ac:dyDescent="0.2">
      <c r="A27" s="6"/>
      <c r="B27" s="40"/>
      <c r="C27" s="24"/>
      <c r="D27" s="34"/>
      <c r="E27" s="38"/>
      <c r="F27" s="34"/>
      <c r="G27" s="31"/>
      <c r="H27" s="24"/>
      <c r="I27" s="34"/>
      <c r="J27" s="38"/>
      <c r="K27" s="34"/>
      <c r="L27" s="31"/>
      <c r="M27" s="24"/>
      <c r="N27" s="34"/>
      <c r="O27" s="29"/>
      <c r="P27" s="39"/>
      <c r="Q27" s="31"/>
    </row>
    <row r="28" spans="1:17" x14ac:dyDescent="0.2">
      <c r="A28" s="6"/>
      <c r="B28" s="40" t="s">
        <v>13</v>
      </c>
      <c r="C28" s="24">
        <f>SUM(D28,F28,)</f>
        <v>67</v>
      </c>
      <c r="D28" s="34">
        <v>31</v>
      </c>
      <c r="E28" s="38">
        <f t="shared" si="4"/>
        <v>46.268656716417908</v>
      </c>
      <c r="F28" s="34">
        <v>36</v>
      </c>
      <c r="G28" s="31">
        <f t="shared" si="5"/>
        <v>53.731343283582092</v>
      </c>
      <c r="H28" s="24">
        <f t="shared" si="6"/>
        <v>45</v>
      </c>
      <c r="I28" s="34">
        <v>26</v>
      </c>
      <c r="J28" s="38">
        <f t="shared" si="7"/>
        <v>57.777777777777771</v>
      </c>
      <c r="K28" s="34">
        <v>19</v>
      </c>
      <c r="L28" s="31">
        <f t="shared" si="8"/>
        <v>42.222222222222221</v>
      </c>
      <c r="M28" s="24">
        <f>SUM(N28,P28)</f>
        <v>62</v>
      </c>
      <c r="N28" s="34">
        <v>27</v>
      </c>
      <c r="O28" s="29">
        <f t="shared" si="9"/>
        <v>43.548387096774192</v>
      </c>
      <c r="P28" s="39">
        <v>35</v>
      </c>
      <c r="Q28" s="31">
        <f t="shared" si="10"/>
        <v>56.451612903225815</v>
      </c>
    </row>
    <row r="29" spans="1:17" x14ac:dyDescent="0.2">
      <c r="A29" s="6"/>
      <c r="B29" s="40"/>
      <c r="C29" s="24"/>
      <c r="D29" s="34"/>
      <c r="E29" s="38"/>
      <c r="F29" s="34"/>
      <c r="G29" s="31"/>
      <c r="H29" s="24"/>
      <c r="I29" s="34"/>
      <c r="J29" s="38"/>
      <c r="K29" s="34"/>
      <c r="L29" s="31"/>
      <c r="M29" s="24"/>
      <c r="N29" s="34"/>
      <c r="O29" s="29"/>
      <c r="P29" s="39"/>
      <c r="Q29" s="31"/>
    </row>
    <row r="30" spans="1:17" x14ac:dyDescent="0.2">
      <c r="A30" s="6"/>
      <c r="B30" s="40" t="s">
        <v>14</v>
      </c>
      <c r="C30" s="24">
        <f>SUM(D30,F30,)</f>
        <v>60</v>
      </c>
      <c r="D30" s="34">
        <v>28</v>
      </c>
      <c r="E30" s="38">
        <f t="shared" si="4"/>
        <v>46.666666666666664</v>
      </c>
      <c r="F30" s="34">
        <v>32</v>
      </c>
      <c r="G30" s="31">
        <f t="shared" si="5"/>
        <v>53.333333333333336</v>
      </c>
      <c r="H30" s="24">
        <f t="shared" si="6"/>
        <v>63</v>
      </c>
      <c r="I30" s="34">
        <v>36</v>
      </c>
      <c r="J30" s="38">
        <f t="shared" si="7"/>
        <v>57.142857142857139</v>
      </c>
      <c r="K30" s="34">
        <v>27</v>
      </c>
      <c r="L30" s="31">
        <f t="shared" si="8"/>
        <v>42.857142857142854</v>
      </c>
      <c r="M30" s="24">
        <f>SUM(N30,P30)</f>
        <v>46</v>
      </c>
      <c r="N30" s="34">
        <v>27</v>
      </c>
      <c r="O30" s="29">
        <f t="shared" si="9"/>
        <v>58.695652173913047</v>
      </c>
      <c r="P30" s="39">
        <v>19</v>
      </c>
      <c r="Q30" s="31">
        <f t="shared" si="10"/>
        <v>41.304347826086953</v>
      </c>
    </row>
    <row r="31" spans="1:17" x14ac:dyDescent="0.2">
      <c r="A31" s="6"/>
      <c r="B31" s="40"/>
      <c r="C31" s="24"/>
      <c r="D31" s="34"/>
      <c r="E31" s="38"/>
      <c r="F31" s="34"/>
      <c r="G31" s="31"/>
      <c r="H31" s="24"/>
      <c r="I31" s="34"/>
      <c r="J31" s="38"/>
      <c r="K31" s="34"/>
      <c r="L31" s="31"/>
      <c r="M31" s="24"/>
      <c r="N31" s="34"/>
      <c r="O31" s="29"/>
      <c r="P31" s="39"/>
      <c r="Q31" s="31"/>
    </row>
    <row r="32" spans="1:17" x14ac:dyDescent="0.2">
      <c r="A32" s="6"/>
      <c r="B32" s="40" t="s">
        <v>15</v>
      </c>
      <c r="C32" s="24">
        <f>SUM(D32,F32,)</f>
        <v>59</v>
      </c>
      <c r="D32" s="34">
        <v>35</v>
      </c>
      <c r="E32" s="38">
        <f t="shared" si="4"/>
        <v>59.322033898305079</v>
      </c>
      <c r="F32" s="34">
        <v>24</v>
      </c>
      <c r="G32" s="31">
        <f t="shared" si="5"/>
        <v>40.677966101694921</v>
      </c>
      <c r="H32" s="24">
        <f t="shared" si="6"/>
        <v>69</v>
      </c>
      <c r="I32" s="34">
        <v>36</v>
      </c>
      <c r="J32" s="38">
        <f t="shared" si="7"/>
        <v>52.173913043478258</v>
      </c>
      <c r="K32" s="34">
        <v>33</v>
      </c>
      <c r="L32" s="31">
        <f t="shared" si="8"/>
        <v>47.826086956521742</v>
      </c>
      <c r="M32" s="24">
        <f>SUM(N32,P32)</f>
        <v>66</v>
      </c>
      <c r="N32" s="34">
        <v>36</v>
      </c>
      <c r="O32" s="29">
        <f t="shared" si="9"/>
        <v>54.54545454545454</v>
      </c>
      <c r="P32" s="39">
        <v>30</v>
      </c>
      <c r="Q32" s="31">
        <f t="shared" si="10"/>
        <v>45.454545454545453</v>
      </c>
    </row>
    <row r="33" spans="1:17" x14ac:dyDescent="0.2">
      <c r="A33" s="6"/>
      <c r="B33" s="40"/>
      <c r="C33" s="24"/>
      <c r="D33" s="34"/>
      <c r="E33" s="38"/>
      <c r="F33" s="34"/>
      <c r="G33" s="31"/>
      <c r="H33" s="24"/>
      <c r="I33" s="34"/>
      <c r="J33" s="38"/>
      <c r="K33" s="34"/>
      <c r="L33" s="31"/>
      <c r="M33" s="24"/>
      <c r="N33" s="34"/>
      <c r="O33" s="29"/>
      <c r="P33" s="39"/>
      <c r="Q33" s="31"/>
    </row>
    <row r="34" spans="1:17" x14ac:dyDescent="0.2">
      <c r="A34" s="6"/>
      <c r="B34" s="40" t="s">
        <v>16</v>
      </c>
      <c r="C34" s="24">
        <f>SUM(D34,F34,)</f>
        <v>53</v>
      </c>
      <c r="D34" s="34">
        <v>22</v>
      </c>
      <c r="E34" s="38">
        <f t="shared" si="4"/>
        <v>41.509433962264154</v>
      </c>
      <c r="F34" s="34">
        <v>31</v>
      </c>
      <c r="G34" s="31">
        <f t="shared" si="5"/>
        <v>58.490566037735846</v>
      </c>
      <c r="H34" s="24">
        <f t="shared" si="6"/>
        <v>59</v>
      </c>
      <c r="I34" s="34">
        <v>26</v>
      </c>
      <c r="J34" s="38">
        <f t="shared" si="7"/>
        <v>44.067796610169488</v>
      </c>
      <c r="K34" s="34">
        <v>33</v>
      </c>
      <c r="L34" s="31">
        <f t="shared" si="8"/>
        <v>55.932203389830505</v>
      </c>
      <c r="M34" s="24">
        <f>SUM(N34,P34)</f>
        <v>51</v>
      </c>
      <c r="N34" s="34">
        <v>25</v>
      </c>
      <c r="O34" s="29">
        <f t="shared" si="9"/>
        <v>49.019607843137251</v>
      </c>
      <c r="P34" s="39">
        <v>26</v>
      </c>
      <c r="Q34" s="31">
        <f t="shared" si="10"/>
        <v>50.980392156862742</v>
      </c>
    </row>
    <row r="35" spans="1:17" x14ac:dyDescent="0.2">
      <c r="A35" s="6"/>
      <c r="B35" s="40"/>
      <c r="C35" s="24"/>
      <c r="D35" s="34"/>
      <c r="E35" s="38"/>
      <c r="F35" s="34"/>
      <c r="G35" s="31"/>
      <c r="H35" s="24"/>
      <c r="I35" s="34"/>
      <c r="J35" s="38"/>
      <c r="K35" s="34"/>
      <c r="L35" s="31"/>
      <c r="M35" s="24"/>
      <c r="N35" s="34"/>
      <c r="O35" s="29"/>
      <c r="P35" s="39"/>
      <c r="Q35" s="31"/>
    </row>
    <row r="36" spans="1:17" x14ac:dyDescent="0.2">
      <c r="A36" s="6"/>
      <c r="B36" s="40" t="s">
        <v>17</v>
      </c>
      <c r="C36" s="24">
        <f>SUM(D36,F36,)</f>
        <v>55</v>
      </c>
      <c r="D36" s="34">
        <v>26</v>
      </c>
      <c r="E36" s="38">
        <f t="shared" si="4"/>
        <v>47.272727272727273</v>
      </c>
      <c r="F36" s="34">
        <v>29</v>
      </c>
      <c r="G36" s="31">
        <f t="shared" si="5"/>
        <v>52.72727272727272</v>
      </c>
      <c r="H36" s="24">
        <f t="shared" si="6"/>
        <v>52</v>
      </c>
      <c r="I36" s="34">
        <v>34</v>
      </c>
      <c r="J36" s="38">
        <f t="shared" si="7"/>
        <v>65.384615384615387</v>
      </c>
      <c r="K36" s="34">
        <v>18</v>
      </c>
      <c r="L36" s="31">
        <f t="shared" si="8"/>
        <v>34.615384615384613</v>
      </c>
      <c r="M36" s="24">
        <f>SUM(N36,P36)</f>
        <v>50</v>
      </c>
      <c r="N36" s="34">
        <v>22</v>
      </c>
      <c r="O36" s="29">
        <f t="shared" si="9"/>
        <v>44</v>
      </c>
      <c r="P36" s="39">
        <v>28</v>
      </c>
      <c r="Q36" s="31">
        <f t="shared" si="10"/>
        <v>56.000000000000007</v>
      </c>
    </row>
    <row r="37" spans="1:17" x14ac:dyDescent="0.2">
      <c r="A37" s="6"/>
      <c r="B37" s="40"/>
      <c r="C37" s="24"/>
      <c r="D37" s="34"/>
      <c r="E37" s="41"/>
      <c r="F37" s="34"/>
      <c r="G37" s="18"/>
      <c r="H37" s="24"/>
      <c r="I37" s="34"/>
      <c r="J37" s="41"/>
      <c r="K37" s="34"/>
      <c r="L37" s="18"/>
      <c r="M37" s="24"/>
      <c r="N37" s="34"/>
      <c r="O37" s="34"/>
      <c r="P37" s="39"/>
      <c r="Q37" s="18"/>
    </row>
    <row r="38" spans="1:17" x14ac:dyDescent="0.2">
      <c r="A38" s="6"/>
      <c r="B38" s="42" t="s">
        <v>18</v>
      </c>
      <c r="C38" s="44"/>
      <c r="D38" s="45"/>
      <c r="E38" s="46"/>
      <c r="F38" s="45"/>
      <c r="G38" s="45"/>
      <c r="H38" s="44"/>
      <c r="I38" s="45"/>
      <c r="J38" s="46"/>
      <c r="K38" s="45"/>
      <c r="L38" s="45"/>
      <c r="M38" s="44"/>
      <c r="N38" s="45"/>
      <c r="O38" s="45"/>
      <c r="P38" s="47"/>
      <c r="Q38" s="45"/>
    </row>
    <row r="39" spans="1:17" x14ac:dyDescent="0.2">
      <c r="B39" s="48"/>
    </row>
    <row r="40" spans="1:17" x14ac:dyDescent="0.2">
      <c r="B40" s="49" t="s">
        <v>82</v>
      </c>
    </row>
    <row r="41" spans="1:17" x14ac:dyDescent="0.2">
      <c r="B41" s="50"/>
    </row>
    <row r="42" spans="1:17" x14ac:dyDescent="0.2">
      <c r="B42" s="50"/>
    </row>
    <row r="43" spans="1:17" x14ac:dyDescent="0.2">
      <c r="B43" s="51"/>
    </row>
    <row r="44" spans="1:17" ht="12.75" customHeight="1" x14ac:dyDescent="0.2">
      <c r="B44" s="2"/>
    </row>
  </sheetData>
  <mergeCells count="13">
    <mergeCell ref="C6:Q6"/>
    <mergeCell ref="M8:Q8"/>
    <mergeCell ref="M9:M10"/>
    <mergeCell ref="N9:O9"/>
    <mergeCell ref="P9:Q9"/>
    <mergeCell ref="C8:G8"/>
    <mergeCell ref="C9:C10"/>
    <mergeCell ref="D9:E9"/>
    <mergeCell ref="F9:G9"/>
    <mergeCell ref="H8:L8"/>
    <mergeCell ref="H9:H10"/>
    <mergeCell ref="I9:J9"/>
    <mergeCell ref="K9:L9"/>
  </mergeCells>
  <pageMargins left="0.7" right="0.7" top="0.75" bottom="0.75" header="0.3" footer="0.3"/>
  <pageSetup scale="59" orientation="portrait" r:id="rId1"/>
  <ignoredErrors>
    <ignoredError sqref="G12 O12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1028" r:id="rId4">
          <objectPr defaultSize="0" autoPict="0" r:id="rId5">
            <anchor moveWithCells="1" sizeWithCells="1">
              <from>
                <xdr:col>1</xdr:col>
                <xdr:colOff>19050</xdr:colOff>
                <xdr:row>0</xdr:row>
                <xdr:rowOff>57150</xdr:rowOff>
              </from>
              <to>
                <xdr:col>2</xdr:col>
                <xdr:colOff>0</xdr:colOff>
                <xdr:row>2</xdr:row>
                <xdr:rowOff>123825</xdr:rowOff>
              </to>
            </anchor>
          </objectPr>
        </oleObject>
      </mc:Choice>
      <mc:Fallback>
        <oleObject progId="MSPhotoEd.3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52"/>
  <sheetViews>
    <sheetView zoomScaleNormal="100" workbookViewId="0">
      <selection activeCell="G34" sqref="G34"/>
    </sheetView>
  </sheetViews>
  <sheetFormatPr defaultRowHeight="12.75" x14ac:dyDescent="0.2"/>
  <cols>
    <col min="1" max="3" width="9.140625" style="1"/>
    <col min="4" max="4" width="9.140625" style="1" customWidth="1"/>
    <col min="5" max="16384" width="9.140625" style="1"/>
  </cols>
  <sheetData>
    <row r="3" spans="1:14" x14ac:dyDescent="0.2">
      <c r="E3" s="3"/>
      <c r="N3" s="3" t="s">
        <v>98</v>
      </c>
    </row>
    <row r="4" spans="1:14" ht="9" customHeight="1" x14ac:dyDescent="0.2"/>
    <row r="9" spans="1:14" x14ac:dyDescent="0.2">
      <c r="B9" s="56">
        <v>2.02</v>
      </c>
      <c r="C9" s="184" t="s">
        <v>97</v>
      </c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</row>
    <row r="10" spans="1:14" x14ac:dyDescent="0.2">
      <c r="B10" s="2"/>
    </row>
    <row r="11" spans="1:14" x14ac:dyDescent="0.2">
      <c r="B11" s="57"/>
    </row>
    <row r="12" spans="1:14" x14ac:dyDescent="0.2">
      <c r="B12" s="54"/>
      <c r="C12" s="191">
        <v>2012</v>
      </c>
      <c r="D12" s="191"/>
      <c r="E12" s="192">
        <v>2013</v>
      </c>
      <c r="F12" s="191"/>
      <c r="G12" s="192">
        <v>2014</v>
      </c>
      <c r="H12" s="191"/>
      <c r="I12" s="192">
        <v>2015</v>
      </c>
      <c r="J12" s="191"/>
      <c r="K12" s="192">
        <v>2016</v>
      </c>
      <c r="L12" s="191"/>
      <c r="M12" s="192">
        <v>2017</v>
      </c>
      <c r="N12" s="191"/>
    </row>
    <row r="13" spans="1:14" x14ac:dyDescent="0.2">
      <c r="B13" s="58"/>
      <c r="C13" s="58" t="s">
        <v>3</v>
      </c>
      <c r="D13" s="58" t="s">
        <v>4</v>
      </c>
      <c r="E13" s="43" t="s">
        <v>3</v>
      </c>
      <c r="F13" s="58" t="s">
        <v>4</v>
      </c>
      <c r="G13" s="43" t="s">
        <v>3</v>
      </c>
      <c r="H13" s="58" t="s">
        <v>4</v>
      </c>
      <c r="I13" s="43" t="s">
        <v>3</v>
      </c>
      <c r="J13" s="58" t="s">
        <v>4</v>
      </c>
      <c r="K13" s="43" t="s">
        <v>3</v>
      </c>
      <c r="L13" s="58" t="s">
        <v>4</v>
      </c>
      <c r="M13" s="43" t="s">
        <v>3</v>
      </c>
      <c r="N13" s="58" t="s">
        <v>4</v>
      </c>
    </row>
    <row r="14" spans="1:14" x14ac:dyDescent="0.2">
      <c r="B14" s="54"/>
      <c r="C14" s="54"/>
      <c r="D14" s="59"/>
      <c r="E14" s="53"/>
      <c r="F14" s="59"/>
      <c r="G14" s="53"/>
      <c r="H14" s="59"/>
      <c r="I14" s="53"/>
      <c r="J14" s="59"/>
      <c r="K14" s="53"/>
      <c r="L14" s="59"/>
      <c r="M14" s="53"/>
      <c r="N14" s="59"/>
    </row>
    <row r="15" spans="1:14" x14ac:dyDescent="0.2">
      <c r="A15" s="6"/>
      <c r="B15" s="16" t="s">
        <v>19</v>
      </c>
      <c r="C15" s="25">
        <f>SUM(C17:C25)</f>
        <v>759</v>
      </c>
      <c r="D15" s="60">
        <f>SUM(D17:D25)</f>
        <v>100</v>
      </c>
      <c r="E15" s="30">
        <f>SUM(E17:E25)</f>
        <v>705</v>
      </c>
      <c r="F15" s="60">
        <f>SUM(F17:F25)</f>
        <v>100</v>
      </c>
      <c r="G15" s="30">
        <f>SUM(G17:G25)</f>
        <v>711</v>
      </c>
      <c r="H15" s="60">
        <v>100</v>
      </c>
      <c r="I15" s="30">
        <f>SUM(I17:I25)</f>
        <v>649</v>
      </c>
      <c r="J15" s="60">
        <v>100</v>
      </c>
      <c r="K15" s="30">
        <f>SUM(K17:K25)</f>
        <v>660</v>
      </c>
      <c r="L15" s="60">
        <v>100</v>
      </c>
      <c r="M15" s="30">
        <f>SUM(M16:M25)</f>
        <v>625</v>
      </c>
      <c r="N15" s="60">
        <v>100</v>
      </c>
    </row>
    <row r="16" spans="1:14" x14ac:dyDescent="0.2">
      <c r="A16" s="6"/>
      <c r="B16" s="18"/>
      <c r="C16" s="18"/>
      <c r="D16" s="18"/>
      <c r="E16" s="35"/>
      <c r="F16" s="18"/>
      <c r="G16" s="35"/>
      <c r="H16" s="18"/>
      <c r="I16" s="35"/>
      <c r="J16" s="18"/>
      <c r="K16" s="35"/>
      <c r="L16" s="18"/>
      <c r="M16" s="35"/>
      <c r="N16" s="18"/>
    </row>
    <row r="17" spans="2:14" x14ac:dyDescent="0.2">
      <c r="B17" s="37" t="s">
        <v>20</v>
      </c>
      <c r="C17" s="62">
        <v>1</v>
      </c>
      <c r="D17" s="63">
        <f>(C17/$C$15)*100</f>
        <v>0.13175230566534915</v>
      </c>
      <c r="E17" s="64" t="s">
        <v>35</v>
      </c>
      <c r="F17" s="65" t="s">
        <v>35</v>
      </c>
      <c r="G17" s="64">
        <v>0</v>
      </c>
      <c r="H17" s="65">
        <v>0</v>
      </c>
      <c r="I17" s="64">
        <v>0</v>
      </c>
      <c r="J17" s="65">
        <f>(I17/$C$15)*100</f>
        <v>0</v>
      </c>
      <c r="K17" s="64">
        <v>1</v>
      </c>
      <c r="L17" s="65">
        <f>(K17/$C$15)*100</f>
        <v>0.13175230566534915</v>
      </c>
      <c r="M17" s="64">
        <v>1</v>
      </c>
      <c r="N17" s="65">
        <f>(M17/$C$15)*100</f>
        <v>0.13175230566534915</v>
      </c>
    </row>
    <row r="18" spans="2:14" x14ac:dyDescent="0.2">
      <c r="B18" s="37" t="s">
        <v>21</v>
      </c>
      <c r="C18" s="67">
        <v>46</v>
      </c>
      <c r="D18" s="63">
        <f t="shared" ref="D18:D25" si="0">(C18/$C$15)*100</f>
        <v>6.0606060606060606</v>
      </c>
      <c r="E18" s="66">
        <v>34</v>
      </c>
      <c r="F18" s="63">
        <f>(E18/E15)*100</f>
        <v>4.8226950354609928</v>
      </c>
      <c r="G18" s="66">
        <v>35</v>
      </c>
      <c r="H18" s="65">
        <v>4.9000000000000004</v>
      </c>
      <c r="I18" s="66">
        <v>30</v>
      </c>
      <c r="J18" s="65">
        <f t="shared" ref="J18:J25" si="1">(I18/$C$15)*100</f>
        <v>3.9525691699604746</v>
      </c>
      <c r="K18" s="66">
        <v>22</v>
      </c>
      <c r="L18" s="65">
        <f t="shared" ref="L18:L25" si="2">(K18/$C$15)*100</f>
        <v>2.8985507246376812</v>
      </c>
      <c r="M18" s="66">
        <v>25</v>
      </c>
      <c r="N18" s="65">
        <f t="shared" ref="N18:N25" si="3">(M18/$C$15)*100</f>
        <v>3.293807641633729</v>
      </c>
    </row>
    <row r="19" spans="2:14" x14ac:dyDescent="0.2">
      <c r="B19" s="68" t="s">
        <v>22</v>
      </c>
      <c r="C19" s="67">
        <v>100</v>
      </c>
      <c r="D19" s="63">
        <f t="shared" si="0"/>
        <v>13.175230566534916</v>
      </c>
      <c r="E19" s="66">
        <v>105</v>
      </c>
      <c r="F19" s="63">
        <f>(E19/E15)*100</f>
        <v>14.893617021276595</v>
      </c>
      <c r="G19" s="66">
        <v>129</v>
      </c>
      <c r="H19" s="65">
        <v>18.2</v>
      </c>
      <c r="I19" s="66">
        <v>93</v>
      </c>
      <c r="J19" s="65">
        <f t="shared" si="1"/>
        <v>12.252964426877471</v>
      </c>
      <c r="K19" s="66">
        <v>96</v>
      </c>
      <c r="L19" s="65">
        <f t="shared" si="2"/>
        <v>12.648221343873518</v>
      </c>
      <c r="M19" s="66">
        <v>84</v>
      </c>
      <c r="N19" s="65">
        <f t="shared" si="3"/>
        <v>11.067193675889328</v>
      </c>
    </row>
    <row r="20" spans="2:14" x14ac:dyDescent="0.2">
      <c r="B20" s="68"/>
      <c r="C20" s="69"/>
      <c r="D20" s="63">
        <f t="shared" si="0"/>
        <v>0</v>
      </c>
      <c r="E20" s="35"/>
      <c r="F20" s="63"/>
      <c r="G20" s="35"/>
      <c r="H20" s="65"/>
      <c r="I20" s="35"/>
      <c r="J20" s="65">
        <f t="shared" si="1"/>
        <v>0</v>
      </c>
      <c r="K20" s="35"/>
      <c r="L20" s="65">
        <f t="shared" si="2"/>
        <v>0</v>
      </c>
      <c r="M20" s="35"/>
      <c r="N20" s="65">
        <f t="shared" si="3"/>
        <v>0</v>
      </c>
    </row>
    <row r="21" spans="2:14" x14ac:dyDescent="0.2">
      <c r="B21" s="68" t="s">
        <v>23</v>
      </c>
      <c r="C21" s="67">
        <v>172</v>
      </c>
      <c r="D21" s="63">
        <f t="shared" si="0"/>
        <v>22.661396574440051</v>
      </c>
      <c r="E21" s="61">
        <v>150</v>
      </c>
      <c r="F21" s="63">
        <f>(E21/E15)*100</f>
        <v>21.276595744680851</v>
      </c>
      <c r="G21" s="61">
        <v>140</v>
      </c>
      <c r="H21" s="65">
        <v>19.7</v>
      </c>
      <c r="I21" s="61">
        <v>143</v>
      </c>
      <c r="J21" s="65">
        <f t="shared" si="1"/>
        <v>18.840579710144929</v>
      </c>
      <c r="K21" s="61">
        <v>141</v>
      </c>
      <c r="L21" s="65">
        <f t="shared" si="2"/>
        <v>18.57707509881423</v>
      </c>
      <c r="M21" s="61">
        <v>140</v>
      </c>
      <c r="N21" s="65">
        <f t="shared" si="3"/>
        <v>18.445322793148879</v>
      </c>
    </row>
    <row r="22" spans="2:14" x14ac:dyDescent="0.2">
      <c r="B22" s="68" t="s">
        <v>24</v>
      </c>
      <c r="C22" s="67">
        <v>230</v>
      </c>
      <c r="D22" s="63">
        <f t="shared" si="0"/>
        <v>30.303030303030305</v>
      </c>
      <c r="E22" s="66">
        <v>217</v>
      </c>
      <c r="F22" s="63">
        <f>(E22/E15)*100</f>
        <v>30.780141843971631</v>
      </c>
      <c r="G22" s="66">
        <v>210</v>
      </c>
      <c r="H22" s="65">
        <v>29.6</v>
      </c>
      <c r="I22" s="66">
        <v>195</v>
      </c>
      <c r="J22" s="65">
        <f t="shared" si="1"/>
        <v>25.691699604743086</v>
      </c>
      <c r="K22" s="66">
        <v>204</v>
      </c>
      <c r="L22" s="65">
        <f t="shared" si="2"/>
        <v>26.877470355731226</v>
      </c>
      <c r="M22" s="66">
        <v>178</v>
      </c>
      <c r="N22" s="65">
        <f t="shared" si="3"/>
        <v>23.451910408432148</v>
      </c>
    </row>
    <row r="23" spans="2:14" x14ac:dyDescent="0.2">
      <c r="B23" s="68" t="s">
        <v>25</v>
      </c>
      <c r="C23" s="67">
        <v>154</v>
      </c>
      <c r="D23" s="63">
        <f t="shared" si="0"/>
        <v>20.289855072463769</v>
      </c>
      <c r="E23" s="66">
        <v>148</v>
      </c>
      <c r="F23" s="63">
        <f>(E23/E15)*100</f>
        <v>20.99290780141844</v>
      </c>
      <c r="G23" s="66">
        <v>142</v>
      </c>
      <c r="H23" s="65">
        <v>20</v>
      </c>
      <c r="I23" s="66">
        <v>141</v>
      </c>
      <c r="J23" s="65">
        <f t="shared" si="1"/>
        <v>18.57707509881423</v>
      </c>
      <c r="K23" s="66">
        <v>148</v>
      </c>
      <c r="L23" s="65">
        <f t="shared" si="2"/>
        <v>19.499341238471672</v>
      </c>
      <c r="M23" s="66">
        <v>152</v>
      </c>
      <c r="N23" s="65">
        <f t="shared" si="3"/>
        <v>20.02635046113307</v>
      </c>
    </row>
    <row r="24" spans="2:14" x14ac:dyDescent="0.2">
      <c r="B24" s="68" t="s">
        <v>64</v>
      </c>
      <c r="C24" s="67">
        <v>55</v>
      </c>
      <c r="D24" s="63">
        <f t="shared" si="0"/>
        <v>7.2463768115942031</v>
      </c>
      <c r="E24" s="66">
        <v>48</v>
      </c>
      <c r="F24" s="63">
        <f>(E24/E15)*100</f>
        <v>6.8085106382978724</v>
      </c>
      <c r="G24" s="66">
        <v>52</v>
      </c>
      <c r="H24" s="65">
        <v>7.2</v>
      </c>
      <c r="I24" s="66">
        <v>46</v>
      </c>
      <c r="J24" s="65">
        <f t="shared" si="1"/>
        <v>6.0606060606060606</v>
      </c>
      <c r="K24" s="66">
        <v>48</v>
      </c>
      <c r="L24" s="65">
        <f t="shared" si="2"/>
        <v>6.3241106719367588</v>
      </c>
      <c r="M24" s="66">
        <v>45</v>
      </c>
      <c r="N24" s="65">
        <f t="shared" si="3"/>
        <v>5.928853754940711</v>
      </c>
    </row>
    <row r="25" spans="2:14" x14ac:dyDescent="0.2">
      <c r="B25" s="70" t="s">
        <v>80</v>
      </c>
      <c r="C25" s="71">
        <v>1</v>
      </c>
      <c r="D25" s="72">
        <f t="shared" si="0"/>
        <v>0.13175230566534915</v>
      </c>
      <c r="E25" s="73">
        <v>3</v>
      </c>
      <c r="F25" s="72">
        <f>(E25/E15)*100</f>
        <v>0.42553191489361702</v>
      </c>
      <c r="G25" s="73">
        <v>3</v>
      </c>
      <c r="H25" s="74">
        <v>0.4</v>
      </c>
      <c r="I25" s="73">
        <v>1</v>
      </c>
      <c r="J25" s="74">
        <f t="shared" si="1"/>
        <v>0.13175230566534915</v>
      </c>
      <c r="K25" s="73">
        <v>0</v>
      </c>
      <c r="L25" s="74">
        <f t="shared" si="2"/>
        <v>0</v>
      </c>
      <c r="M25" s="73">
        <v>0</v>
      </c>
      <c r="N25" s="74">
        <f t="shared" si="3"/>
        <v>0</v>
      </c>
    </row>
    <row r="27" spans="2:14" x14ac:dyDescent="0.2">
      <c r="B27" s="75" t="s">
        <v>66</v>
      </c>
    </row>
    <row r="28" spans="2:14" x14ac:dyDescent="0.2">
      <c r="B28" s="76"/>
    </row>
    <row r="29" spans="2:14" x14ac:dyDescent="0.2">
      <c r="B29" s="76"/>
    </row>
    <row r="30" spans="2:14" x14ac:dyDescent="0.2">
      <c r="B30" s="76"/>
    </row>
    <row r="51" spans="1:7" ht="12.75" customHeight="1" x14ac:dyDescent="0.2">
      <c r="A51" s="51"/>
      <c r="B51" s="51"/>
      <c r="C51" s="51"/>
      <c r="D51" s="51"/>
      <c r="E51" s="51"/>
    </row>
    <row r="52" spans="1:7" x14ac:dyDescent="0.2">
      <c r="A52" s="2"/>
      <c r="B52" s="2"/>
      <c r="C52" s="2"/>
      <c r="D52" s="2"/>
      <c r="E52" s="2"/>
      <c r="F52" s="2"/>
      <c r="G52" s="2"/>
    </row>
  </sheetData>
  <mergeCells count="7">
    <mergeCell ref="C9:N9"/>
    <mergeCell ref="M12:N12"/>
    <mergeCell ref="K12:L12"/>
    <mergeCell ref="I12:J12"/>
    <mergeCell ref="C12:D12"/>
    <mergeCell ref="E12:F12"/>
    <mergeCell ref="G12:H12"/>
  </mergeCells>
  <pageMargins left="0.7" right="0.7" top="0.75" bottom="0.75" header="0.3" footer="0.3"/>
  <pageSetup scale="72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53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38100</xdr:rowOff>
              </from>
              <to>
                <xdr:col>1</xdr:col>
                <xdr:colOff>428625</xdr:colOff>
                <xdr:row>3</xdr:row>
                <xdr:rowOff>95250</xdr:rowOff>
              </to>
            </anchor>
          </objectPr>
        </oleObject>
      </mc:Choice>
      <mc:Fallback>
        <oleObject progId="MSPhotoEd.3" shapeId="205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P44"/>
  <sheetViews>
    <sheetView zoomScaleNormal="100" workbookViewId="0">
      <selection activeCell="F2" sqref="F2"/>
    </sheetView>
  </sheetViews>
  <sheetFormatPr defaultRowHeight="12.75" x14ac:dyDescent="0.2"/>
  <cols>
    <col min="1" max="1" width="7.85546875" style="1" customWidth="1"/>
    <col min="2" max="2" width="17.85546875" style="1" customWidth="1"/>
    <col min="3" max="16384" width="9.140625" style="1"/>
  </cols>
  <sheetData>
    <row r="3" spans="1:16" x14ac:dyDescent="0.2">
      <c r="G3" s="3"/>
      <c r="P3" s="3" t="s">
        <v>98</v>
      </c>
    </row>
    <row r="4" spans="1:16" ht="9" customHeight="1" x14ac:dyDescent="0.2"/>
    <row r="8" spans="1:16" x14ac:dyDescent="0.2">
      <c r="B8" s="56">
        <v>2.0299999999999998</v>
      </c>
      <c r="C8" s="184" t="s">
        <v>100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</row>
    <row r="9" spans="1:16" x14ac:dyDescent="0.2">
      <c r="B9" s="57"/>
      <c r="C9" s="5"/>
      <c r="D9" s="5"/>
    </row>
    <row r="10" spans="1:16" x14ac:dyDescent="0.2">
      <c r="B10" s="18"/>
      <c r="C10" s="192">
        <v>2011</v>
      </c>
      <c r="D10" s="191"/>
      <c r="E10" s="192">
        <v>2012</v>
      </c>
      <c r="F10" s="191"/>
      <c r="G10" s="192">
        <v>2013</v>
      </c>
      <c r="H10" s="191"/>
      <c r="I10" s="192">
        <v>2014</v>
      </c>
      <c r="J10" s="191"/>
      <c r="K10" s="192">
        <v>2015</v>
      </c>
      <c r="L10" s="191"/>
      <c r="M10" s="192">
        <v>2016</v>
      </c>
      <c r="N10" s="191"/>
      <c r="O10" s="192">
        <v>2017</v>
      </c>
      <c r="P10" s="191"/>
    </row>
    <row r="11" spans="1:16" x14ac:dyDescent="0.2">
      <c r="B11" s="79" t="s">
        <v>26</v>
      </c>
      <c r="C11" s="80" t="s">
        <v>3</v>
      </c>
      <c r="D11" s="81" t="s">
        <v>4</v>
      </c>
      <c r="E11" s="80" t="s">
        <v>3</v>
      </c>
      <c r="F11" s="81" t="s">
        <v>4</v>
      </c>
      <c r="G11" s="80" t="s">
        <v>3</v>
      </c>
      <c r="H11" s="81" t="s">
        <v>4</v>
      </c>
      <c r="I11" s="80" t="s">
        <v>3</v>
      </c>
      <c r="J11" s="81" t="s">
        <v>4</v>
      </c>
      <c r="K11" s="80" t="s">
        <v>3</v>
      </c>
      <c r="L11" s="81" t="s">
        <v>4</v>
      </c>
      <c r="M11" s="80" t="s">
        <v>3</v>
      </c>
      <c r="N11" s="81" t="s">
        <v>4</v>
      </c>
      <c r="O11" s="80" t="s">
        <v>3</v>
      </c>
      <c r="P11" s="81" t="s">
        <v>4</v>
      </c>
    </row>
    <row r="12" spans="1:16" x14ac:dyDescent="0.2">
      <c r="A12" s="6"/>
      <c r="B12" s="18"/>
      <c r="C12" s="82"/>
      <c r="D12" s="6"/>
      <c r="E12" s="82"/>
      <c r="F12" s="6"/>
      <c r="G12" s="82"/>
      <c r="H12" s="6"/>
      <c r="I12" s="82"/>
      <c r="J12" s="6"/>
      <c r="K12" s="82"/>
      <c r="L12" s="6"/>
      <c r="M12" s="82"/>
      <c r="N12" s="6"/>
      <c r="O12" s="82"/>
      <c r="P12" s="6"/>
    </row>
    <row r="13" spans="1:16" x14ac:dyDescent="0.2">
      <c r="A13" s="6"/>
      <c r="B13" s="83" t="s">
        <v>5</v>
      </c>
      <c r="C13" s="84">
        <f t="shared" ref="C13:D13" si="0">SUM(C14:C20)</f>
        <v>800</v>
      </c>
      <c r="D13" s="85">
        <f t="shared" si="0"/>
        <v>100</v>
      </c>
      <c r="E13" s="84">
        <f>SUM(E14:E20)</f>
        <v>759</v>
      </c>
      <c r="F13" s="85">
        <f>SUM(F14:F20)</f>
        <v>99.999999999999986</v>
      </c>
      <c r="G13" s="84">
        <f>SUM(G14:G20)</f>
        <v>705</v>
      </c>
      <c r="H13" s="85">
        <f>SUM(H14:H20)</f>
        <v>100</v>
      </c>
      <c r="I13" s="84">
        <f>SUM(I14:I20)</f>
        <v>711</v>
      </c>
      <c r="J13" s="85">
        <v>100</v>
      </c>
      <c r="K13" s="84">
        <f t="shared" ref="K13:P13" si="1">SUM(K14:K20)</f>
        <v>649</v>
      </c>
      <c r="L13" s="85">
        <f t="shared" si="1"/>
        <v>100</v>
      </c>
      <c r="M13" s="84">
        <f t="shared" si="1"/>
        <v>660</v>
      </c>
      <c r="N13" s="86">
        <f t="shared" si="1"/>
        <v>100</v>
      </c>
      <c r="O13" s="84">
        <f t="shared" si="1"/>
        <v>625</v>
      </c>
      <c r="P13" s="86">
        <f t="shared" si="1"/>
        <v>94.696969696969703</v>
      </c>
    </row>
    <row r="14" spans="1:16" x14ac:dyDescent="0.2">
      <c r="B14" s="87" t="s">
        <v>27</v>
      </c>
      <c r="C14" s="88">
        <v>506</v>
      </c>
      <c r="D14" s="89">
        <f>(C14/$C$13)*100</f>
        <v>63.249999999999993</v>
      </c>
      <c r="E14" s="88">
        <v>491</v>
      </c>
      <c r="F14" s="89">
        <f>(E14/$E$13)*100</f>
        <v>64.690382081686423</v>
      </c>
      <c r="G14" s="88">
        <v>444</v>
      </c>
      <c r="H14" s="89">
        <f>(G14/G13)*100</f>
        <v>62.978723404255319</v>
      </c>
      <c r="I14" s="88">
        <v>421</v>
      </c>
      <c r="J14" s="89">
        <v>59.3</v>
      </c>
      <c r="K14" s="88">
        <v>412</v>
      </c>
      <c r="L14" s="89">
        <f>(K14/K13)*100</f>
        <v>63.482280431432969</v>
      </c>
      <c r="M14" s="88">
        <v>414</v>
      </c>
      <c r="N14" s="90">
        <f>(M14/$M$13)*100</f>
        <v>62.727272727272734</v>
      </c>
      <c r="O14" s="88">
        <v>391</v>
      </c>
      <c r="P14" s="90">
        <f>(O14/$M$13)*100</f>
        <v>59.242424242424242</v>
      </c>
    </row>
    <row r="15" spans="1:16" x14ac:dyDescent="0.2">
      <c r="B15" s="1" t="s">
        <v>28</v>
      </c>
      <c r="C15" s="88">
        <v>6</v>
      </c>
      <c r="D15" s="89">
        <f t="shared" ref="D15:D20" si="2">(C15/$C$13)*100</f>
        <v>0.75</v>
      </c>
      <c r="E15" s="88">
        <v>0</v>
      </c>
      <c r="F15" s="89">
        <f t="shared" ref="F15:F20" si="3">(E15/$E$13)*100</f>
        <v>0</v>
      </c>
      <c r="G15" s="88">
        <v>0</v>
      </c>
      <c r="H15" s="89">
        <f>(G15/G13)*100</f>
        <v>0</v>
      </c>
      <c r="I15" s="88">
        <v>0</v>
      </c>
      <c r="J15" s="89">
        <v>0</v>
      </c>
      <c r="K15" s="88">
        <v>0</v>
      </c>
      <c r="L15" s="89">
        <v>0</v>
      </c>
      <c r="M15" s="88">
        <v>0</v>
      </c>
      <c r="N15" s="90">
        <f t="shared" ref="N15:N20" si="4">(M15/$M$13)*100</f>
        <v>0</v>
      </c>
      <c r="O15" s="88">
        <v>30</v>
      </c>
      <c r="P15" s="90">
        <f t="shared" ref="P15:P20" si="5">(O15/$M$13)*100</f>
        <v>4.5454545454545459</v>
      </c>
    </row>
    <row r="16" spans="1:16" x14ac:dyDescent="0.2">
      <c r="B16" s="1" t="s">
        <v>29</v>
      </c>
      <c r="C16" s="88">
        <v>10</v>
      </c>
      <c r="D16" s="89">
        <f t="shared" si="2"/>
        <v>1.25</v>
      </c>
      <c r="E16" s="88">
        <v>14</v>
      </c>
      <c r="F16" s="89">
        <f t="shared" si="3"/>
        <v>1.8445322793148879</v>
      </c>
      <c r="G16" s="88">
        <v>15</v>
      </c>
      <c r="H16" s="89">
        <f>(G16/G13)*100</f>
        <v>2.1276595744680851</v>
      </c>
      <c r="I16" s="88">
        <v>13</v>
      </c>
      <c r="J16" s="89">
        <v>1.8</v>
      </c>
      <c r="K16" s="88">
        <v>7</v>
      </c>
      <c r="L16" s="89">
        <f>(K16/K13)*100</f>
        <v>1.078582434514638</v>
      </c>
      <c r="M16" s="88">
        <v>9</v>
      </c>
      <c r="N16" s="90">
        <f t="shared" si="4"/>
        <v>1.3636363636363635</v>
      </c>
      <c r="O16" s="88">
        <v>14</v>
      </c>
      <c r="P16" s="90">
        <f t="shared" si="5"/>
        <v>2.1212121212121215</v>
      </c>
    </row>
    <row r="17" spans="2:16" x14ac:dyDescent="0.2">
      <c r="B17" s="1" t="s">
        <v>30</v>
      </c>
      <c r="C17" s="88">
        <v>32</v>
      </c>
      <c r="D17" s="89">
        <f t="shared" si="2"/>
        <v>4</v>
      </c>
      <c r="E17" s="88">
        <v>27</v>
      </c>
      <c r="F17" s="89">
        <f t="shared" si="3"/>
        <v>3.5573122529644272</v>
      </c>
      <c r="G17" s="88">
        <v>21</v>
      </c>
      <c r="H17" s="89">
        <f>(G17/G13)*100</f>
        <v>2.9787234042553195</v>
      </c>
      <c r="I17" s="88">
        <v>26</v>
      </c>
      <c r="J17" s="89">
        <v>3.7</v>
      </c>
      <c r="K17" s="88">
        <v>20</v>
      </c>
      <c r="L17" s="89">
        <f>(K17/K13)*100</f>
        <v>3.0816640986132513</v>
      </c>
      <c r="M17" s="88">
        <v>22</v>
      </c>
      <c r="N17" s="90">
        <f t="shared" si="4"/>
        <v>3.3333333333333335</v>
      </c>
      <c r="O17" s="88">
        <v>1</v>
      </c>
      <c r="P17" s="90">
        <f t="shared" si="5"/>
        <v>0.15151515151515152</v>
      </c>
    </row>
    <row r="18" spans="2:16" x14ac:dyDescent="0.2">
      <c r="B18" s="1" t="s">
        <v>31</v>
      </c>
      <c r="C18" s="91">
        <v>0</v>
      </c>
      <c r="D18" s="89">
        <f t="shared" si="2"/>
        <v>0</v>
      </c>
      <c r="E18" s="92">
        <v>1</v>
      </c>
      <c r="F18" s="89">
        <f t="shared" si="3"/>
        <v>0.13175230566534915</v>
      </c>
      <c r="G18" s="92">
        <v>1</v>
      </c>
      <c r="H18" s="89">
        <f>(G18/G13)*100</f>
        <v>0.14184397163120568</v>
      </c>
      <c r="I18" s="92">
        <v>0</v>
      </c>
      <c r="J18" s="89">
        <v>0</v>
      </c>
      <c r="K18" s="92">
        <v>2</v>
      </c>
      <c r="L18" s="89">
        <f>(K18/K13)*100</f>
        <v>0.30816640986132515</v>
      </c>
      <c r="M18" s="92">
        <v>0</v>
      </c>
      <c r="N18" s="90">
        <f t="shared" si="4"/>
        <v>0</v>
      </c>
      <c r="O18" s="92">
        <v>0</v>
      </c>
      <c r="P18" s="90">
        <f t="shared" si="5"/>
        <v>0</v>
      </c>
    </row>
    <row r="19" spans="2:16" x14ac:dyDescent="0.2">
      <c r="B19" s="87" t="s">
        <v>32</v>
      </c>
      <c r="C19" s="88">
        <v>239</v>
      </c>
      <c r="D19" s="89">
        <f t="shared" si="2"/>
        <v>29.875</v>
      </c>
      <c r="E19" s="88">
        <v>198</v>
      </c>
      <c r="F19" s="89">
        <f t="shared" si="3"/>
        <v>26.086956521739129</v>
      </c>
      <c r="G19" s="88">
        <v>199</v>
      </c>
      <c r="H19" s="89">
        <f>(G19/G13)*100</f>
        <v>28.226950354609929</v>
      </c>
      <c r="I19" s="88">
        <v>228</v>
      </c>
      <c r="J19" s="89">
        <v>32.1</v>
      </c>
      <c r="K19" s="88">
        <v>187</v>
      </c>
      <c r="L19" s="89">
        <f>(K19/K13)*100</f>
        <v>28.8135593220339</v>
      </c>
      <c r="M19" s="88">
        <v>214</v>
      </c>
      <c r="N19" s="90">
        <f t="shared" si="4"/>
        <v>32.424242424242422</v>
      </c>
      <c r="O19" s="88">
        <v>178</v>
      </c>
      <c r="P19" s="90">
        <f t="shared" si="5"/>
        <v>26.969696969696972</v>
      </c>
    </row>
    <row r="20" spans="2:16" x14ac:dyDescent="0.2">
      <c r="B20" s="93" t="s">
        <v>33</v>
      </c>
      <c r="C20" s="94">
        <v>7</v>
      </c>
      <c r="D20" s="95">
        <f t="shared" si="2"/>
        <v>0.87500000000000011</v>
      </c>
      <c r="E20" s="94">
        <v>28</v>
      </c>
      <c r="F20" s="95">
        <f t="shared" si="3"/>
        <v>3.6890645586297759</v>
      </c>
      <c r="G20" s="94">
        <v>25</v>
      </c>
      <c r="H20" s="95">
        <f>(G20/G13)*100</f>
        <v>3.5460992907801421</v>
      </c>
      <c r="I20" s="94">
        <v>23</v>
      </c>
      <c r="J20" s="95">
        <v>3.1</v>
      </c>
      <c r="K20" s="94">
        <v>21</v>
      </c>
      <c r="L20" s="95">
        <f>(K20/K13)*100</f>
        <v>3.2357473035439135</v>
      </c>
      <c r="M20" s="94">
        <v>1</v>
      </c>
      <c r="N20" s="96">
        <f t="shared" si="4"/>
        <v>0.15151515151515152</v>
      </c>
      <c r="O20" s="94">
        <v>11</v>
      </c>
      <c r="P20" s="96">
        <f t="shared" si="5"/>
        <v>1.6666666666666667</v>
      </c>
    </row>
    <row r="22" spans="2:16" x14ac:dyDescent="0.2">
      <c r="B22" s="75" t="s">
        <v>34</v>
      </c>
    </row>
    <row r="43" spans="1:7" ht="12.75" customHeight="1" x14ac:dyDescent="0.2">
      <c r="A43" s="51"/>
      <c r="B43" s="51"/>
      <c r="C43" s="51"/>
      <c r="D43" s="51"/>
      <c r="E43" s="51"/>
      <c r="F43" s="51"/>
      <c r="G43" s="51"/>
    </row>
    <row r="44" spans="1:7" x14ac:dyDescent="0.2">
      <c r="A44" s="2"/>
      <c r="B44" s="2"/>
      <c r="C44" s="2"/>
      <c r="D44" s="2"/>
      <c r="E44" s="2"/>
    </row>
  </sheetData>
  <mergeCells count="8">
    <mergeCell ref="C8:P8"/>
    <mergeCell ref="O10:P10"/>
    <mergeCell ref="E10:F10"/>
    <mergeCell ref="G10:H10"/>
    <mergeCell ref="M10:N10"/>
    <mergeCell ref="K10:L10"/>
    <mergeCell ref="I10:J10"/>
    <mergeCell ref="C10:D10"/>
  </mergeCells>
  <pageMargins left="0.7" right="0.7" top="0.75" bottom="0.75" header="0.3" footer="0.3"/>
  <pageSetup scale="84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6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38100</xdr:rowOff>
              </from>
              <to>
                <xdr:col>1</xdr:col>
                <xdr:colOff>409575</xdr:colOff>
                <xdr:row>3</xdr:row>
                <xdr:rowOff>38100</xdr:rowOff>
              </to>
            </anchor>
          </objectPr>
        </oleObject>
      </mc:Choice>
      <mc:Fallback>
        <oleObject progId="MSPhotoEd.3" shapeId="307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S42"/>
  <sheetViews>
    <sheetView workbookViewId="0">
      <selection activeCell="H1" sqref="H1"/>
    </sheetView>
  </sheetViews>
  <sheetFormatPr defaultRowHeight="12.75" x14ac:dyDescent="0.2"/>
  <cols>
    <col min="1" max="1" width="10.7109375" style="1" customWidth="1"/>
    <col min="2" max="2" width="12.5703125" style="1" customWidth="1"/>
    <col min="3" max="3" width="7" style="1" customWidth="1"/>
    <col min="4" max="4" width="9.85546875" style="1" customWidth="1"/>
    <col min="5" max="16384" width="9.140625" style="1"/>
  </cols>
  <sheetData>
    <row r="3" spans="3:19" x14ac:dyDescent="0.2">
      <c r="S3" s="3" t="s">
        <v>98</v>
      </c>
    </row>
    <row r="4" spans="3:19" ht="9" customHeight="1" x14ac:dyDescent="0.2"/>
    <row r="8" spans="3:19" x14ac:dyDescent="0.2">
      <c r="D8" s="56">
        <v>2.04</v>
      </c>
      <c r="E8" s="184" t="s">
        <v>101</v>
      </c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</row>
    <row r="9" spans="3:19" x14ac:dyDescent="0.2">
      <c r="D9" s="97"/>
    </row>
    <row r="10" spans="3:19" x14ac:dyDescent="0.2">
      <c r="D10" s="18"/>
      <c r="E10" s="185">
        <v>2013</v>
      </c>
      <c r="F10" s="186"/>
      <c r="G10" s="186"/>
      <c r="H10" s="185">
        <v>2014</v>
      </c>
      <c r="I10" s="186"/>
      <c r="J10" s="186"/>
      <c r="K10" s="185">
        <v>2015</v>
      </c>
      <c r="L10" s="186"/>
      <c r="M10" s="186"/>
      <c r="N10" s="185">
        <v>2016</v>
      </c>
      <c r="O10" s="186"/>
      <c r="P10" s="186"/>
      <c r="Q10" s="185">
        <v>2017</v>
      </c>
      <c r="R10" s="186"/>
      <c r="S10" s="186"/>
    </row>
    <row r="11" spans="3:19" x14ac:dyDescent="0.2">
      <c r="D11" s="58"/>
      <c r="E11" s="99" t="s">
        <v>5</v>
      </c>
      <c r="F11" s="98" t="s">
        <v>1</v>
      </c>
      <c r="G11" s="100" t="s">
        <v>2</v>
      </c>
      <c r="H11" s="99" t="s">
        <v>5</v>
      </c>
      <c r="I11" s="98" t="s">
        <v>1</v>
      </c>
      <c r="J11" s="100" t="s">
        <v>2</v>
      </c>
      <c r="K11" s="99" t="s">
        <v>5</v>
      </c>
      <c r="L11" s="98" t="s">
        <v>1</v>
      </c>
      <c r="M11" s="100" t="s">
        <v>2</v>
      </c>
      <c r="N11" s="99" t="s">
        <v>5</v>
      </c>
      <c r="O11" s="98" t="s">
        <v>1</v>
      </c>
      <c r="P11" s="100" t="s">
        <v>2</v>
      </c>
      <c r="Q11" s="99" t="s">
        <v>5</v>
      </c>
      <c r="R11" s="98" t="s">
        <v>1</v>
      </c>
      <c r="S11" s="100" t="s">
        <v>2</v>
      </c>
    </row>
    <row r="12" spans="3:19" x14ac:dyDescent="0.2">
      <c r="C12" s="21"/>
      <c r="D12" s="16"/>
      <c r="E12" s="101"/>
      <c r="F12" s="77"/>
      <c r="G12" s="77"/>
      <c r="H12" s="101"/>
      <c r="I12" s="77"/>
      <c r="J12" s="77"/>
      <c r="K12" s="101"/>
      <c r="L12" s="77"/>
      <c r="M12" s="77"/>
      <c r="N12" s="101"/>
      <c r="O12" s="77"/>
      <c r="P12" s="77"/>
      <c r="Q12" s="101"/>
      <c r="R12" s="77"/>
      <c r="S12" s="77"/>
    </row>
    <row r="13" spans="3:19" x14ac:dyDescent="0.2">
      <c r="D13" s="83" t="s">
        <v>5</v>
      </c>
      <c r="E13" s="102">
        <f t="shared" ref="E13:P13" si="0">SUM(E14:E26)</f>
        <v>182</v>
      </c>
      <c r="F13" s="103">
        <f t="shared" si="0"/>
        <v>93</v>
      </c>
      <c r="G13" s="103">
        <f t="shared" si="0"/>
        <v>89</v>
      </c>
      <c r="H13" s="102">
        <f t="shared" si="0"/>
        <v>163</v>
      </c>
      <c r="I13" s="103">
        <f t="shared" si="0"/>
        <v>74</v>
      </c>
      <c r="J13" s="103">
        <f t="shared" si="0"/>
        <v>89</v>
      </c>
      <c r="K13" s="102">
        <f t="shared" si="0"/>
        <v>170</v>
      </c>
      <c r="L13" s="103">
        <f t="shared" si="0"/>
        <v>64</v>
      </c>
      <c r="M13" s="102">
        <f t="shared" si="0"/>
        <v>106</v>
      </c>
      <c r="N13" s="102">
        <f t="shared" si="0"/>
        <v>193</v>
      </c>
      <c r="O13" s="103">
        <f t="shared" si="0"/>
        <v>79</v>
      </c>
      <c r="P13" s="102">
        <f t="shared" si="0"/>
        <v>114</v>
      </c>
      <c r="Q13" s="102">
        <f t="shared" ref="Q13:S13" si="1">SUM(Q14:Q26)</f>
        <v>216</v>
      </c>
      <c r="R13" s="103">
        <f t="shared" si="1"/>
        <v>102</v>
      </c>
      <c r="S13" s="102">
        <f t="shared" si="1"/>
        <v>114</v>
      </c>
    </row>
    <row r="14" spans="3:19" x14ac:dyDescent="0.2">
      <c r="D14" s="104" t="s">
        <v>84</v>
      </c>
      <c r="E14" s="103">
        <f>SUM(F14:G14)</f>
        <v>4</v>
      </c>
      <c r="F14" s="105">
        <v>1</v>
      </c>
      <c r="G14" s="106">
        <v>3</v>
      </c>
      <c r="H14" s="103">
        <f>SUM(I14:J14)</f>
        <v>4</v>
      </c>
      <c r="I14" s="105">
        <v>4</v>
      </c>
      <c r="J14" s="106">
        <v>0</v>
      </c>
      <c r="K14" s="102">
        <f>SUM(L14:M14)</f>
        <v>1</v>
      </c>
      <c r="L14" s="105">
        <v>0</v>
      </c>
      <c r="M14" s="106">
        <v>1</v>
      </c>
      <c r="N14" s="102">
        <f>SUM(O14:P14)</f>
        <v>2</v>
      </c>
      <c r="O14" s="105">
        <v>0</v>
      </c>
      <c r="P14" s="106">
        <v>2</v>
      </c>
      <c r="Q14" s="102">
        <f>SUM(R14:S14)</f>
        <v>10</v>
      </c>
      <c r="R14" s="105">
        <v>3</v>
      </c>
      <c r="S14" s="106">
        <v>7</v>
      </c>
    </row>
    <row r="15" spans="3:19" x14ac:dyDescent="0.2">
      <c r="D15" s="104" t="s">
        <v>85</v>
      </c>
      <c r="E15" s="103">
        <f t="shared" ref="E15:E26" si="2">SUM(F15:G15)</f>
        <v>0</v>
      </c>
      <c r="F15" s="105">
        <v>0</v>
      </c>
      <c r="G15" s="106">
        <v>0</v>
      </c>
      <c r="H15" s="103">
        <f t="shared" ref="H15:H26" si="3">SUM(I15:J15)</f>
        <v>0</v>
      </c>
      <c r="I15" s="105">
        <v>0</v>
      </c>
      <c r="J15" s="106">
        <v>0</v>
      </c>
      <c r="K15" s="102">
        <f t="shared" ref="K15:K25" si="4">SUM(L15:M15)</f>
        <v>0</v>
      </c>
      <c r="L15" s="105">
        <v>0</v>
      </c>
      <c r="M15" s="106">
        <v>0</v>
      </c>
      <c r="N15" s="102">
        <f t="shared" ref="N15:N26" si="5">SUM(O15:P15)</f>
        <v>1</v>
      </c>
      <c r="O15" s="105">
        <v>0</v>
      </c>
      <c r="P15" s="106">
        <v>1</v>
      </c>
      <c r="Q15" s="102">
        <f t="shared" ref="Q15:Q26" si="6">SUM(R15:S15)</f>
        <v>1</v>
      </c>
      <c r="R15" s="105"/>
      <c r="S15" s="106">
        <v>1</v>
      </c>
    </row>
    <row r="16" spans="3:19" x14ac:dyDescent="0.2">
      <c r="D16" s="104" t="s">
        <v>86</v>
      </c>
      <c r="E16" s="103">
        <f t="shared" si="2"/>
        <v>0</v>
      </c>
      <c r="F16" s="105">
        <v>0</v>
      </c>
      <c r="G16" s="106">
        <v>0</v>
      </c>
      <c r="H16" s="103">
        <f t="shared" si="3"/>
        <v>1</v>
      </c>
      <c r="I16" s="105"/>
      <c r="J16" s="106">
        <v>1</v>
      </c>
      <c r="K16" s="102">
        <f t="shared" si="4"/>
        <v>1</v>
      </c>
      <c r="L16" s="105"/>
      <c r="M16" s="106">
        <v>1</v>
      </c>
      <c r="N16" s="102">
        <f t="shared" si="5"/>
        <v>0</v>
      </c>
      <c r="O16" s="105">
        <v>0</v>
      </c>
      <c r="P16" s="106">
        <v>0</v>
      </c>
      <c r="Q16" s="102">
        <f t="shared" si="6"/>
        <v>0</v>
      </c>
      <c r="R16" s="105"/>
      <c r="S16" s="106"/>
    </row>
    <row r="17" spans="4:19" x14ac:dyDescent="0.2">
      <c r="D17" s="104" t="s">
        <v>87</v>
      </c>
      <c r="E17" s="103">
        <f t="shared" si="2"/>
        <v>6</v>
      </c>
      <c r="F17" s="105">
        <v>1</v>
      </c>
      <c r="G17" s="106">
        <v>5</v>
      </c>
      <c r="H17" s="103">
        <f t="shared" si="3"/>
        <v>5</v>
      </c>
      <c r="I17" s="105">
        <v>1</v>
      </c>
      <c r="J17" s="106">
        <v>4</v>
      </c>
      <c r="K17" s="102">
        <f t="shared" si="4"/>
        <v>5</v>
      </c>
      <c r="L17" s="105">
        <v>1</v>
      </c>
      <c r="M17" s="106">
        <v>4</v>
      </c>
      <c r="N17" s="102">
        <f t="shared" si="5"/>
        <v>2</v>
      </c>
      <c r="O17" s="105">
        <v>0</v>
      </c>
      <c r="P17" s="106">
        <v>2</v>
      </c>
      <c r="Q17" s="102">
        <f t="shared" si="6"/>
        <v>2</v>
      </c>
      <c r="R17" s="105"/>
      <c r="S17" s="106">
        <v>2</v>
      </c>
    </row>
    <row r="18" spans="4:19" x14ac:dyDescent="0.2">
      <c r="D18" s="104" t="s">
        <v>88</v>
      </c>
      <c r="E18" s="103">
        <f t="shared" si="2"/>
        <v>2</v>
      </c>
      <c r="F18" s="105">
        <v>1</v>
      </c>
      <c r="G18" s="106">
        <v>1</v>
      </c>
      <c r="H18" s="103">
        <f t="shared" si="3"/>
        <v>1</v>
      </c>
      <c r="I18" s="105"/>
      <c r="J18" s="106">
        <v>1</v>
      </c>
      <c r="K18" s="102">
        <f t="shared" si="4"/>
        <v>3</v>
      </c>
      <c r="L18" s="105">
        <v>2</v>
      </c>
      <c r="M18" s="106">
        <v>1</v>
      </c>
      <c r="N18" s="102">
        <f t="shared" si="5"/>
        <v>3</v>
      </c>
      <c r="O18" s="105">
        <v>1</v>
      </c>
      <c r="P18" s="106">
        <v>2</v>
      </c>
      <c r="Q18" s="102">
        <f t="shared" si="6"/>
        <v>1</v>
      </c>
      <c r="R18" s="105">
        <v>1</v>
      </c>
      <c r="S18" s="106"/>
    </row>
    <row r="19" spans="4:19" x14ac:dyDescent="0.2">
      <c r="D19" s="104" t="s">
        <v>89</v>
      </c>
      <c r="E19" s="103">
        <f t="shared" si="2"/>
        <v>5</v>
      </c>
      <c r="F19" s="105">
        <v>2</v>
      </c>
      <c r="G19" s="106">
        <v>3</v>
      </c>
      <c r="H19" s="103">
        <f t="shared" si="3"/>
        <v>2</v>
      </c>
      <c r="I19" s="105">
        <v>1</v>
      </c>
      <c r="J19" s="106">
        <v>1</v>
      </c>
      <c r="K19" s="102">
        <f t="shared" si="4"/>
        <v>3</v>
      </c>
      <c r="L19" s="105"/>
      <c r="M19" s="106">
        <v>3</v>
      </c>
      <c r="N19" s="102">
        <f t="shared" si="5"/>
        <v>5</v>
      </c>
      <c r="O19" s="105">
        <v>1</v>
      </c>
      <c r="P19" s="106">
        <v>4</v>
      </c>
      <c r="Q19" s="102">
        <f t="shared" si="6"/>
        <v>4</v>
      </c>
      <c r="R19" s="105">
        <v>1</v>
      </c>
      <c r="S19" s="106">
        <v>3</v>
      </c>
    </row>
    <row r="20" spans="4:19" x14ac:dyDescent="0.2">
      <c r="D20" s="104" t="s">
        <v>90</v>
      </c>
      <c r="E20" s="103">
        <f t="shared" si="2"/>
        <v>6</v>
      </c>
      <c r="F20" s="105">
        <v>3</v>
      </c>
      <c r="G20" s="106">
        <v>3</v>
      </c>
      <c r="H20" s="103">
        <f t="shared" si="3"/>
        <v>5</v>
      </c>
      <c r="I20" s="105">
        <v>1</v>
      </c>
      <c r="J20" s="106">
        <v>4</v>
      </c>
      <c r="K20" s="102">
        <f t="shared" si="4"/>
        <v>1</v>
      </c>
      <c r="L20" s="105">
        <v>1</v>
      </c>
      <c r="M20" s="106">
        <v>0</v>
      </c>
      <c r="N20" s="102">
        <f t="shared" si="5"/>
        <v>7</v>
      </c>
      <c r="O20" s="105">
        <v>3</v>
      </c>
      <c r="P20" s="106">
        <v>4</v>
      </c>
      <c r="Q20" s="102">
        <f t="shared" si="6"/>
        <v>5</v>
      </c>
      <c r="R20" s="105">
        <v>2</v>
      </c>
      <c r="S20" s="106">
        <v>3</v>
      </c>
    </row>
    <row r="21" spans="4:19" x14ac:dyDescent="0.2">
      <c r="D21" s="104" t="s">
        <v>91</v>
      </c>
      <c r="E21" s="103">
        <f t="shared" si="2"/>
        <v>7</v>
      </c>
      <c r="F21" s="105">
        <v>2</v>
      </c>
      <c r="G21" s="106">
        <v>5</v>
      </c>
      <c r="H21" s="103">
        <f t="shared" si="3"/>
        <v>11</v>
      </c>
      <c r="I21" s="105">
        <v>5</v>
      </c>
      <c r="J21" s="106">
        <v>6</v>
      </c>
      <c r="K21" s="102">
        <f t="shared" si="4"/>
        <v>8</v>
      </c>
      <c r="L21" s="105">
        <v>4</v>
      </c>
      <c r="M21" s="106">
        <v>4</v>
      </c>
      <c r="N21" s="102">
        <f t="shared" si="5"/>
        <v>14</v>
      </c>
      <c r="O21" s="105">
        <v>5</v>
      </c>
      <c r="P21" s="106">
        <v>9</v>
      </c>
      <c r="Q21" s="102">
        <f t="shared" si="6"/>
        <v>13</v>
      </c>
      <c r="R21" s="105">
        <v>4</v>
      </c>
      <c r="S21" s="106">
        <v>9</v>
      </c>
    </row>
    <row r="22" spans="4:19" x14ac:dyDescent="0.2">
      <c r="D22" s="104" t="s">
        <v>92</v>
      </c>
      <c r="E22" s="103">
        <f t="shared" si="2"/>
        <v>19</v>
      </c>
      <c r="F22" s="105">
        <v>7</v>
      </c>
      <c r="G22" s="106">
        <v>12</v>
      </c>
      <c r="H22" s="103">
        <f t="shared" si="3"/>
        <v>18</v>
      </c>
      <c r="I22" s="105">
        <v>4</v>
      </c>
      <c r="J22" s="106">
        <v>14</v>
      </c>
      <c r="K22" s="102">
        <f t="shared" si="4"/>
        <v>28</v>
      </c>
      <c r="L22" s="105">
        <v>10</v>
      </c>
      <c r="M22" s="106">
        <v>18</v>
      </c>
      <c r="N22" s="102">
        <f t="shared" si="5"/>
        <v>23</v>
      </c>
      <c r="O22" s="105">
        <v>9</v>
      </c>
      <c r="P22" s="106">
        <v>14</v>
      </c>
      <c r="Q22" s="102">
        <f t="shared" si="6"/>
        <v>20</v>
      </c>
      <c r="R22" s="105">
        <v>7</v>
      </c>
      <c r="S22" s="106">
        <v>13</v>
      </c>
    </row>
    <row r="23" spans="4:19" x14ac:dyDescent="0.2">
      <c r="D23" s="104" t="s">
        <v>93</v>
      </c>
      <c r="E23" s="103">
        <f t="shared" si="2"/>
        <v>22</v>
      </c>
      <c r="F23" s="105">
        <v>7</v>
      </c>
      <c r="G23" s="106">
        <v>15</v>
      </c>
      <c r="H23" s="103">
        <f t="shared" si="3"/>
        <v>21</v>
      </c>
      <c r="I23" s="105">
        <v>11</v>
      </c>
      <c r="J23" s="106">
        <v>10</v>
      </c>
      <c r="K23" s="102">
        <f t="shared" si="4"/>
        <v>31</v>
      </c>
      <c r="L23" s="105">
        <v>8</v>
      </c>
      <c r="M23" s="106">
        <v>23</v>
      </c>
      <c r="N23" s="102">
        <f t="shared" si="5"/>
        <v>24</v>
      </c>
      <c r="O23" s="105">
        <v>9</v>
      </c>
      <c r="P23" s="106">
        <v>15</v>
      </c>
      <c r="Q23" s="102">
        <f t="shared" si="6"/>
        <v>39</v>
      </c>
      <c r="R23" s="105">
        <v>17</v>
      </c>
      <c r="S23" s="106">
        <v>22</v>
      </c>
    </row>
    <row r="24" spans="4:19" x14ac:dyDescent="0.2">
      <c r="D24" s="104" t="s">
        <v>94</v>
      </c>
      <c r="E24" s="103">
        <f t="shared" si="2"/>
        <v>40</v>
      </c>
      <c r="F24" s="105">
        <v>25</v>
      </c>
      <c r="G24" s="106">
        <v>15</v>
      </c>
      <c r="H24" s="103">
        <f t="shared" si="3"/>
        <v>41</v>
      </c>
      <c r="I24" s="105">
        <v>18</v>
      </c>
      <c r="J24" s="106">
        <v>23</v>
      </c>
      <c r="K24" s="102">
        <f t="shared" si="4"/>
        <v>25</v>
      </c>
      <c r="L24" s="105">
        <v>12</v>
      </c>
      <c r="M24" s="106">
        <v>13</v>
      </c>
      <c r="N24" s="102">
        <f t="shared" si="5"/>
        <v>30</v>
      </c>
      <c r="O24" s="105">
        <v>13</v>
      </c>
      <c r="P24" s="106">
        <v>17</v>
      </c>
      <c r="Q24" s="102">
        <f t="shared" si="6"/>
        <v>37</v>
      </c>
      <c r="R24" s="105">
        <v>18</v>
      </c>
      <c r="S24" s="106">
        <v>19</v>
      </c>
    </row>
    <row r="25" spans="4:19" x14ac:dyDescent="0.2">
      <c r="D25" s="104" t="s">
        <v>95</v>
      </c>
      <c r="E25" s="103">
        <f t="shared" si="2"/>
        <v>39</v>
      </c>
      <c r="F25" s="105">
        <v>23</v>
      </c>
      <c r="G25" s="106">
        <v>16</v>
      </c>
      <c r="H25" s="103">
        <f t="shared" si="3"/>
        <v>36</v>
      </c>
      <c r="I25" s="105">
        <v>16</v>
      </c>
      <c r="J25" s="106">
        <v>20</v>
      </c>
      <c r="K25" s="102">
        <f t="shared" si="4"/>
        <v>42</v>
      </c>
      <c r="L25" s="105">
        <v>22</v>
      </c>
      <c r="M25" s="106">
        <v>20</v>
      </c>
      <c r="N25" s="102">
        <f t="shared" si="5"/>
        <v>52</v>
      </c>
      <c r="O25" s="105">
        <v>18</v>
      </c>
      <c r="P25" s="106">
        <v>34</v>
      </c>
      <c r="Q25" s="102">
        <f t="shared" si="6"/>
        <v>55</v>
      </c>
      <c r="R25" s="105">
        <v>28</v>
      </c>
      <c r="S25" s="106">
        <v>27</v>
      </c>
    </row>
    <row r="26" spans="4:19" x14ac:dyDescent="0.2">
      <c r="D26" s="93" t="s">
        <v>96</v>
      </c>
      <c r="E26" s="107">
        <f t="shared" si="2"/>
        <v>32</v>
      </c>
      <c r="F26" s="108">
        <v>21</v>
      </c>
      <c r="G26" s="109">
        <v>11</v>
      </c>
      <c r="H26" s="110">
        <f t="shared" si="3"/>
        <v>18</v>
      </c>
      <c r="I26" s="108">
        <v>13</v>
      </c>
      <c r="J26" s="109">
        <v>5</v>
      </c>
      <c r="K26" s="111">
        <f>SUM(L26:M26)</f>
        <v>22</v>
      </c>
      <c r="L26" s="108">
        <v>4</v>
      </c>
      <c r="M26" s="112">
        <v>18</v>
      </c>
      <c r="N26" s="111">
        <f t="shared" si="5"/>
        <v>30</v>
      </c>
      <c r="O26" s="108">
        <v>20</v>
      </c>
      <c r="P26" s="112">
        <v>10</v>
      </c>
      <c r="Q26" s="111">
        <f t="shared" si="6"/>
        <v>29</v>
      </c>
      <c r="R26" s="108">
        <v>21</v>
      </c>
      <c r="S26" s="112">
        <v>8</v>
      </c>
    </row>
    <row r="28" spans="4:19" x14ac:dyDescent="0.2">
      <c r="D28" s="75" t="s">
        <v>34</v>
      </c>
    </row>
    <row r="40" spans="1:4" ht="12.75" customHeight="1" x14ac:dyDescent="0.2">
      <c r="C40" s="51"/>
      <c r="D40" s="51"/>
    </row>
    <row r="41" spans="1:4" x14ac:dyDescent="0.2">
      <c r="B41" s="2"/>
      <c r="C41" s="2"/>
      <c r="D41" s="2"/>
    </row>
    <row r="42" spans="1:4" x14ac:dyDescent="0.2">
      <c r="A42" s="193"/>
      <c r="B42" s="193"/>
      <c r="C42" s="193"/>
      <c r="D42" s="193"/>
    </row>
  </sheetData>
  <mergeCells count="7">
    <mergeCell ref="E8:S8"/>
    <mergeCell ref="A42:D42"/>
    <mergeCell ref="E10:G10"/>
    <mergeCell ref="Q10:S10"/>
    <mergeCell ref="N10:P10"/>
    <mergeCell ref="H10:J10"/>
    <mergeCell ref="K10:M10"/>
  </mergeCells>
  <pageMargins left="0.7" right="0.7" top="0.75" bottom="0.75" header="0.3" footer="0.3"/>
  <pageSetup orientation="portrait" verticalDpi="0" r:id="rId1"/>
  <ignoredErrors>
    <ignoredError sqref="K14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1126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47625</xdr:rowOff>
              </from>
              <to>
                <xdr:col>1</xdr:col>
                <xdr:colOff>266700</xdr:colOff>
                <xdr:row>4</xdr:row>
                <xdr:rowOff>57150</xdr:rowOff>
              </to>
            </anchor>
          </objectPr>
        </oleObject>
      </mc:Choice>
      <mc:Fallback>
        <oleObject progId="MSPhotoEd.3" shapeId="1126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L63"/>
  <sheetViews>
    <sheetView zoomScaleNormal="100" workbookViewId="0">
      <selection activeCell="E2" sqref="E2"/>
    </sheetView>
  </sheetViews>
  <sheetFormatPr defaultRowHeight="12.75" x14ac:dyDescent="0.2"/>
  <cols>
    <col min="1" max="2" width="9.140625" style="1"/>
    <col min="3" max="3" width="2.5703125" style="1" customWidth="1"/>
    <col min="4" max="4" width="15.42578125" style="1" customWidth="1"/>
    <col min="5" max="11" width="9.140625" style="1"/>
    <col min="12" max="12" width="9.28515625" style="1" bestFit="1" customWidth="1"/>
    <col min="13" max="16384" width="9.140625" style="1"/>
  </cols>
  <sheetData>
    <row r="3" spans="2:12" x14ac:dyDescent="0.2">
      <c r="I3" s="3" t="s">
        <v>98</v>
      </c>
      <c r="J3" s="3"/>
    </row>
    <row r="4" spans="2:12" ht="9" customHeight="1" x14ac:dyDescent="0.2"/>
    <row r="8" spans="2:12" x14ac:dyDescent="0.2">
      <c r="B8" s="113" t="s">
        <v>78</v>
      </c>
      <c r="C8" s="184" t="s">
        <v>102</v>
      </c>
      <c r="D8" s="184"/>
      <c r="E8" s="184"/>
      <c r="F8" s="184"/>
      <c r="G8" s="184"/>
      <c r="H8" s="184"/>
      <c r="I8" s="49"/>
    </row>
    <row r="10" spans="2:12" x14ac:dyDescent="0.2">
      <c r="B10" s="114"/>
      <c r="C10" s="114"/>
      <c r="D10" s="54" t="s">
        <v>36</v>
      </c>
      <c r="E10" s="115" t="s">
        <v>37</v>
      </c>
      <c r="F10" s="116"/>
      <c r="G10" s="185" t="s">
        <v>38</v>
      </c>
      <c r="H10" s="186"/>
      <c r="I10" s="117"/>
    </row>
    <row r="11" spans="2:12" x14ac:dyDescent="0.2">
      <c r="B11" s="12" t="s">
        <v>39</v>
      </c>
      <c r="C11" s="12"/>
      <c r="D11" s="58" t="s">
        <v>40</v>
      </c>
      <c r="E11" s="118" t="s">
        <v>3</v>
      </c>
      <c r="F11" s="13" t="s">
        <v>41</v>
      </c>
      <c r="G11" s="12" t="s">
        <v>3</v>
      </c>
      <c r="H11" s="12" t="s">
        <v>41</v>
      </c>
      <c r="I11" s="14"/>
    </row>
    <row r="12" spans="2:12" x14ac:dyDescent="0.2">
      <c r="B12" s="3">
        <v>1985</v>
      </c>
      <c r="C12" s="119"/>
      <c r="D12" s="120">
        <v>20822</v>
      </c>
      <c r="E12" s="121">
        <v>367</v>
      </c>
      <c r="F12" s="122">
        <f>(E12/D12)*1000</f>
        <v>17.625588320046106</v>
      </c>
      <c r="G12" s="123">
        <v>116</v>
      </c>
      <c r="H12" s="124">
        <f>(G12/D12)*1000</f>
        <v>5.5710306406685239</v>
      </c>
      <c r="I12" s="124"/>
    </row>
    <row r="13" spans="2:12" x14ac:dyDescent="0.2">
      <c r="B13" s="3">
        <v>1986</v>
      </c>
      <c r="C13" s="119"/>
      <c r="D13" s="120">
        <v>21324.5</v>
      </c>
      <c r="E13" s="121">
        <v>360</v>
      </c>
      <c r="F13" s="122">
        <f>(E13/D13)*1000</f>
        <v>16.881990199066802</v>
      </c>
      <c r="G13" s="123">
        <v>129</v>
      </c>
      <c r="H13" s="124">
        <f>(G13/D13)*1000</f>
        <v>6.0493798213322698</v>
      </c>
      <c r="I13" s="124"/>
      <c r="L13" s="125"/>
    </row>
    <row r="14" spans="2:12" x14ac:dyDescent="0.2">
      <c r="B14" s="3">
        <v>1987</v>
      </c>
      <c r="C14" s="119"/>
      <c r="D14" s="120">
        <v>22265.5</v>
      </c>
      <c r="E14" s="121">
        <v>359</v>
      </c>
      <c r="F14" s="122">
        <f>(E14/D14)*1000</f>
        <v>16.123599290381982</v>
      </c>
      <c r="G14" s="123">
        <v>103</v>
      </c>
      <c r="H14" s="124">
        <f>(G14/D14)*1000</f>
        <v>4.6259908827558327</v>
      </c>
      <c r="I14" s="124"/>
    </row>
    <row r="15" spans="2:12" x14ac:dyDescent="0.2">
      <c r="B15" s="3">
        <v>1988</v>
      </c>
      <c r="C15" s="119"/>
      <c r="D15" s="120">
        <v>23669.5</v>
      </c>
      <c r="E15" s="121">
        <v>380</v>
      </c>
      <c r="F15" s="122">
        <f>(E15/D15)*1000</f>
        <v>16.05441602061725</v>
      </c>
      <c r="G15" s="123">
        <v>110</v>
      </c>
      <c r="H15" s="124">
        <f>(G15/D15)*1000</f>
        <v>4.6473309533365725</v>
      </c>
      <c r="I15" s="124"/>
    </row>
    <row r="16" spans="2:12" x14ac:dyDescent="0.2">
      <c r="B16" s="3">
        <v>1989</v>
      </c>
      <c r="C16" s="119"/>
      <c r="D16" s="120">
        <v>25024</v>
      </c>
      <c r="E16" s="121">
        <v>438</v>
      </c>
      <c r="F16" s="122">
        <f>(E16/D16)*1000</f>
        <v>17.503196930946292</v>
      </c>
      <c r="G16" s="123">
        <v>113</v>
      </c>
      <c r="H16" s="124">
        <f>(G16/D16)*1000</f>
        <v>4.5156649616368281</v>
      </c>
      <c r="I16" s="124"/>
    </row>
    <row r="17" spans="1:9" x14ac:dyDescent="0.2">
      <c r="B17" s="3"/>
      <c r="C17" s="119"/>
      <c r="D17" s="126"/>
      <c r="E17" s="121"/>
      <c r="F17" s="122"/>
      <c r="G17" s="123"/>
      <c r="H17" s="124"/>
      <c r="I17" s="124"/>
    </row>
    <row r="18" spans="1:9" x14ac:dyDescent="0.2">
      <c r="B18" s="3">
        <v>1990</v>
      </c>
      <c r="C18" s="119"/>
      <c r="D18" s="120">
        <v>26332</v>
      </c>
      <c r="E18" s="121">
        <v>490</v>
      </c>
      <c r="F18" s="122">
        <f>(E18/D18)*1000</f>
        <v>18.608537141121072</v>
      </c>
      <c r="G18" s="123">
        <v>107</v>
      </c>
      <c r="H18" s="124">
        <f>(G18/D18)*1000</f>
        <v>4.0634968859182745</v>
      </c>
      <c r="I18" s="124"/>
    </row>
    <row r="19" spans="1:9" x14ac:dyDescent="0.2">
      <c r="B19" s="3">
        <v>1991</v>
      </c>
      <c r="C19" s="119"/>
      <c r="D19" s="120">
        <v>27504</v>
      </c>
      <c r="E19" s="121">
        <v>500</v>
      </c>
      <c r="F19" s="122">
        <f>(E19/D19)*1000</f>
        <v>18.179173938336241</v>
      </c>
      <c r="G19" s="123">
        <v>113</v>
      </c>
      <c r="H19" s="124">
        <f>(G19/D19)*1000</f>
        <v>4.1084933100639907</v>
      </c>
      <c r="I19" s="124"/>
    </row>
    <row r="20" spans="1:9" x14ac:dyDescent="0.2">
      <c r="B20" s="3">
        <v>1992</v>
      </c>
      <c r="C20" s="119"/>
      <c r="D20" s="120">
        <v>28673.5</v>
      </c>
      <c r="E20" s="121">
        <v>520</v>
      </c>
      <c r="F20" s="122">
        <f>(E20/D20)*1000</f>
        <v>18.135211955289726</v>
      </c>
      <c r="G20" s="123">
        <v>116</v>
      </c>
      <c r="H20" s="124">
        <f>(G20/D20)*1000</f>
        <v>4.0455472823338621</v>
      </c>
      <c r="I20" s="124"/>
    </row>
    <row r="21" spans="1:9" x14ac:dyDescent="0.2">
      <c r="B21" s="3">
        <v>1993</v>
      </c>
      <c r="C21" s="119"/>
      <c r="D21" s="120">
        <v>30013.5</v>
      </c>
      <c r="E21" s="121">
        <v>528</v>
      </c>
      <c r="F21" s="122">
        <f>(E21/D21)*1000</f>
        <v>17.592083562396923</v>
      </c>
      <c r="G21" s="123">
        <v>119</v>
      </c>
      <c r="H21" s="124">
        <f>(G21/D21)*1000</f>
        <v>3.9648824695553673</v>
      </c>
      <c r="I21" s="124"/>
    </row>
    <row r="22" spans="1:9" x14ac:dyDescent="0.2">
      <c r="B22" s="3">
        <v>1994</v>
      </c>
      <c r="C22" s="119"/>
      <c r="D22" s="120">
        <v>31325</v>
      </c>
      <c r="E22" s="121">
        <v>531</v>
      </c>
      <c r="F22" s="122">
        <f>(E22/D22)*1000</f>
        <v>16.951316839584997</v>
      </c>
      <c r="G22" s="123">
        <v>124</v>
      </c>
      <c r="H22" s="124">
        <f>(G22/D22)*1000</f>
        <v>3.958499600957702</v>
      </c>
      <c r="I22" s="124"/>
    </row>
    <row r="23" spans="1:9" x14ac:dyDescent="0.2">
      <c r="B23" s="3"/>
      <c r="C23" s="119"/>
      <c r="D23" s="120"/>
      <c r="E23" s="121"/>
      <c r="F23" s="122"/>
      <c r="G23" s="123"/>
      <c r="H23" s="124"/>
      <c r="I23" s="124"/>
    </row>
    <row r="24" spans="1:9" x14ac:dyDescent="0.2">
      <c r="B24" s="3">
        <v>1995</v>
      </c>
      <c r="C24" s="119"/>
      <c r="D24" s="120">
        <v>32631.5</v>
      </c>
      <c r="E24" s="121">
        <v>485</v>
      </c>
      <c r="F24" s="122">
        <f>(E24/D24)*1000</f>
        <v>14.862939184530285</v>
      </c>
      <c r="G24" s="123">
        <v>110</v>
      </c>
      <c r="H24" s="124">
        <f>(G24/D24)*1000</f>
        <v>3.3709758975223325</v>
      </c>
      <c r="I24" s="124"/>
    </row>
    <row r="25" spans="1:9" x14ac:dyDescent="0.2">
      <c r="B25" s="3">
        <v>1996</v>
      </c>
      <c r="C25" s="119"/>
      <c r="D25" s="120">
        <v>34266</v>
      </c>
      <c r="E25" s="121">
        <v>560</v>
      </c>
      <c r="F25" s="122">
        <f>(E25/D25)*1000</f>
        <v>16.34273040331524</v>
      </c>
      <c r="G25" s="123">
        <v>125</v>
      </c>
      <c r="H25" s="124">
        <f>(G25/D25)*1000</f>
        <v>3.6479308935971519</v>
      </c>
      <c r="I25" s="124"/>
    </row>
    <row r="26" spans="1:9" x14ac:dyDescent="0.2">
      <c r="B26" s="14">
        <v>1997</v>
      </c>
      <c r="C26" s="127"/>
      <c r="D26" s="120">
        <v>35900</v>
      </c>
      <c r="E26" s="121">
        <v>572</v>
      </c>
      <c r="F26" s="122">
        <f>(E26/D26)*1000</f>
        <v>15.933147632311979</v>
      </c>
      <c r="G26" s="123">
        <v>123</v>
      </c>
      <c r="H26" s="124">
        <f>(G26/D26)*1000</f>
        <v>3.4261838440111418</v>
      </c>
      <c r="I26" s="124"/>
    </row>
    <row r="27" spans="1:9" x14ac:dyDescent="0.2">
      <c r="B27" s="14">
        <v>1998</v>
      </c>
      <c r="C27" s="127"/>
      <c r="D27" s="120">
        <v>37500</v>
      </c>
      <c r="E27" s="121">
        <v>545</v>
      </c>
      <c r="F27" s="122">
        <f>(E27/D27)*1000</f>
        <v>14.533333333333333</v>
      </c>
      <c r="G27" s="123">
        <v>117</v>
      </c>
      <c r="H27" s="124">
        <f>(G27/D27)*1000</f>
        <v>3.12</v>
      </c>
      <c r="I27" s="124"/>
    </row>
    <row r="28" spans="1:9" x14ac:dyDescent="0.2">
      <c r="A28" s="6"/>
      <c r="B28" s="14">
        <v>1999</v>
      </c>
      <c r="C28" s="127"/>
      <c r="D28" s="120">
        <v>39000</v>
      </c>
      <c r="E28" s="121">
        <v>604</v>
      </c>
      <c r="F28" s="122">
        <f>(E28/D28)*1000</f>
        <v>15.487179487179487</v>
      </c>
      <c r="G28" s="123">
        <v>128</v>
      </c>
      <c r="H28" s="124">
        <f>(G28/D28)*1000</f>
        <v>3.2820512820512819</v>
      </c>
      <c r="I28" s="124"/>
    </row>
    <row r="29" spans="1:9" x14ac:dyDescent="0.2">
      <c r="A29" s="6"/>
      <c r="B29" s="14"/>
      <c r="C29" s="127"/>
      <c r="D29" s="120"/>
      <c r="E29" s="121"/>
      <c r="F29" s="122"/>
      <c r="G29" s="123"/>
      <c r="H29" s="124"/>
      <c r="I29" s="124"/>
    </row>
    <row r="30" spans="1:9" x14ac:dyDescent="0.2">
      <c r="B30" s="14">
        <v>2000</v>
      </c>
      <c r="C30" s="127"/>
      <c r="D30" s="120">
        <v>40200</v>
      </c>
      <c r="E30" s="121">
        <v>619</v>
      </c>
      <c r="F30" s="122">
        <f>(E30/D30)*1000</f>
        <v>15.398009950248756</v>
      </c>
      <c r="G30" s="123">
        <v>137</v>
      </c>
      <c r="H30" s="124">
        <f>(G30/D30)*1000</f>
        <v>3.4079601990049753</v>
      </c>
      <c r="I30" s="124"/>
    </row>
    <row r="31" spans="1:9" x14ac:dyDescent="0.2">
      <c r="B31" s="14">
        <v>2001</v>
      </c>
      <c r="C31" s="127"/>
      <c r="D31" s="120">
        <v>41350</v>
      </c>
      <c r="E31" s="121">
        <v>622</v>
      </c>
      <c r="F31" s="122">
        <f>(E31/D31)*1000</f>
        <v>15.042321644498186</v>
      </c>
      <c r="G31" s="123">
        <v>132</v>
      </c>
      <c r="H31" s="124">
        <f>(G31/D31)*1000</f>
        <v>3.1922611850060463</v>
      </c>
      <c r="I31" s="124"/>
    </row>
    <row r="32" spans="1:9" x14ac:dyDescent="0.2">
      <c r="B32" s="14">
        <v>2002</v>
      </c>
      <c r="C32" s="127"/>
      <c r="D32" s="120">
        <v>42452</v>
      </c>
      <c r="E32" s="121">
        <v>583</v>
      </c>
      <c r="F32" s="122">
        <f>(E32/D32)*1000</f>
        <v>13.733157448412324</v>
      </c>
      <c r="G32" s="123">
        <v>120</v>
      </c>
      <c r="H32" s="124">
        <f>(G32/D32)*1000</f>
        <v>2.8267219447846981</v>
      </c>
      <c r="I32" s="124"/>
    </row>
    <row r="33" spans="2:9" x14ac:dyDescent="0.2">
      <c r="B33" s="14">
        <v>2003</v>
      </c>
      <c r="C33" s="127"/>
      <c r="D33" s="120">
        <v>43574</v>
      </c>
      <c r="E33" s="121">
        <v>623</v>
      </c>
      <c r="F33" s="122">
        <f>(E33/D33)*1000</f>
        <v>14.297516867856979</v>
      </c>
      <c r="G33" s="123">
        <v>153</v>
      </c>
      <c r="H33" s="124">
        <f>(G33/D33)*1000</f>
        <v>3.5112681874512326</v>
      </c>
      <c r="I33" s="124"/>
    </row>
    <row r="34" spans="2:9" x14ac:dyDescent="0.2">
      <c r="B34" s="14">
        <v>2004</v>
      </c>
      <c r="C34" s="127"/>
      <c r="D34" s="120">
        <v>40242</v>
      </c>
      <c r="E34" s="121">
        <v>611</v>
      </c>
      <c r="F34" s="122">
        <f>(E34/D34)*1000</f>
        <v>15.183141990954724</v>
      </c>
      <c r="G34" s="128">
        <v>185</v>
      </c>
      <c r="H34" s="124">
        <f>(G34/D34)*1000</f>
        <v>4.5971870185378458</v>
      </c>
      <c r="I34" s="129"/>
    </row>
    <row r="35" spans="2:9" x14ac:dyDescent="0.2">
      <c r="B35" s="14"/>
      <c r="C35" s="127"/>
      <c r="D35" s="120"/>
      <c r="E35" s="121"/>
      <c r="F35" s="122"/>
      <c r="G35" s="128"/>
      <c r="H35" s="124"/>
      <c r="I35" s="129"/>
    </row>
    <row r="36" spans="2:9" x14ac:dyDescent="0.2">
      <c r="B36" s="14">
        <v>2005</v>
      </c>
      <c r="C36" s="127"/>
      <c r="D36" s="120">
        <v>44403</v>
      </c>
      <c r="E36" s="121">
        <v>699</v>
      </c>
      <c r="F36" s="122">
        <f>(E36/D36)*1000</f>
        <v>15.742179582460643</v>
      </c>
      <c r="G36" s="128">
        <v>170</v>
      </c>
      <c r="H36" s="124">
        <f>(G36/D36)*1000</f>
        <v>3.8285701416570954</v>
      </c>
      <c r="I36" s="129"/>
    </row>
    <row r="37" spans="2:9" ht="14.25" x14ac:dyDescent="0.2">
      <c r="B37" s="14">
        <v>2006</v>
      </c>
      <c r="C37" s="130"/>
      <c r="D37" s="120">
        <v>52819</v>
      </c>
      <c r="E37" s="121">
        <v>710</v>
      </c>
      <c r="F37" s="122">
        <f>(E37/D37)*1000</f>
        <v>13.442132565932713</v>
      </c>
      <c r="G37" s="128">
        <v>182</v>
      </c>
      <c r="H37" s="124">
        <f>(G37/D37)*1000</f>
        <v>3.4457297563376814</v>
      </c>
      <c r="I37" s="129"/>
    </row>
    <row r="38" spans="2:9" ht="14.25" x14ac:dyDescent="0.2">
      <c r="B38" s="14">
        <v>2007</v>
      </c>
      <c r="C38" s="130"/>
      <c r="D38" s="120">
        <v>54079</v>
      </c>
      <c r="E38" s="121">
        <v>744</v>
      </c>
      <c r="F38" s="122">
        <f>(E38/D38)*1000</f>
        <v>13.757650844135432</v>
      </c>
      <c r="G38" s="128">
        <v>160</v>
      </c>
      <c r="H38" s="124">
        <f>(G38/D38)*1000</f>
        <v>2.958634590136652</v>
      </c>
      <c r="I38" s="131"/>
    </row>
    <row r="39" spans="2:9" x14ac:dyDescent="0.2">
      <c r="B39" s="14">
        <v>2008</v>
      </c>
      <c r="C39" s="127"/>
      <c r="D39" s="120">
        <v>55998</v>
      </c>
      <c r="E39" s="121">
        <v>793</v>
      </c>
      <c r="F39" s="122">
        <f>(E39/D39)*1000</f>
        <v>14.161220043572984</v>
      </c>
      <c r="G39" s="128">
        <v>166</v>
      </c>
      <c r="H39" s="124">
        <f>(G39/D39)*1000</f>
        <v>2.9643915854137646</v>
      </c>
      <c r="I39" s="129"/>
    </row>
    <row r="40" spans="2:9" ht="14.25" x14ac:dyDescent="0.2">
      <c r="B40" s="14">
        <v>2009</v>
      </c>
      <c r="C40" s="130"/>
      <c r="D40" s="120">
        <v>56507.5</v>
      </c>
      <c r="E40" s="121">
        <v>824</v>
      </c>
      <c r="F40" s="122">
        <f>(E40/D40)*1000</f>
        <v>14.58213511480777</v>
      </c>
      <c r="G40" s="128">
        <v>177</v>
      </c>
      <c r="H40" s="124">
        <f>(G40/D40)*1000</f>
        <v>3.1323275671371058</v>
      </c>
      <c r="I40" s="129"/>
    </row>
    <row r="41" spans="2:9" x14ac:dyDescent="0.2">
      <c r="B41" s="14"/>
      <c r="C41" s="127"/>
      <c r="D41" s="120"/>
      <c r="E41" s="121"/>
      <c r="F41" s="122"/>
      <c r="G41" s="121"/>
      <c r="H41" s="124"/>
      <c r="I41" s="129"/>
    </row>
    <row r="42" spans="2:9" ht="14.25" x14ac:dyDescent="0.2">
      <c r="B42" s="21">
        <v>2010</v>
      </c>
      <c r="C42" s="132"/>
      <c r="D42" s="120">
        <v>55520.5</v>
      </c>
      <c r="E42" s="121">
        <v>821</v>
      </c>
      <c r="F42" s="122">
        <f t="shared" ref="F42:F46" si="0">(E42/D42)*1000</f>
        <v>14.787330805738423</v>
      </c>
      <c r="G42" s="121">
        <v>164</v>
      </c>
      <c r="H42" s="124">
        <f t="shared" ref="H42:H46" si="1">(G42/D42)*1000</f>
        <v>2.9538638881133994</v>
      </c>
      <c r="I42" s="6"/>
    </row>
    <row r="43" spans="2:9" ht="14.25" x14ac:dyDescent="0.2">
      <c r="B43" s="21">
        <v>2011</v>
      </c>
      <c r="C43" s="132"/>
      <c r="D43" s="133">
        <v>55276.5</v>
      </c>
      <c r="E43" s="121">
        <v>800</v>
      </c>
      <c r="F43" s="122">
        <f t="shared" si="0"/>
        <v>14.472696353785063</v>
      </c>
      <c r="G43" s="121">
        <v>176</v>
      </c>
      <c r="H43" s="129">
        <f t="shared" si="1"/>
        <v>3.1839931978327138</v>
      </c>
    </row>
    <row r="44" spans="2:9" ht="14.25" x14ac:dyDescent="0.2">
      <c r="B44" s="21">
        <v>2012</v>
      </c>
      <c r="C44" s="132"/>
      <c r="D44" s="133">
        <v>56124</v>
      </c>
      <c r="E44" s="128">
        <v>765</v>
      </c>
      <c r="F44" s="122">
        <f t="shared" si="0"/>
        <v>13.630532392559333</v>
      </c>
      <c r="G44" s="128">
        <v>184</v>
      </c>
      <c r="H44" s="129">
        <f t="shared" si="1"/>
        <v>3.2784548499750552</v>
      </c>
    </row>
    <row r="45" spans="2:9" ht="14.25" x14ac:dyDescent="0.2">
      <c r="B45" s="21">
        <v>2013</v>
      </c>
      <c r="C45" s="132"/>
      <c r="D45" s="134">
        <v>56239</v>
      </c>
      <c r="E45" s="121">
        <v>705</v>
      </c>
      <c r="F45" s="129">
        <f t="shared" si="0"/>
        <v>12.53578477568947</v>
      </c>
      <c r="G45" s="121">
        <v>182</v>
      </c>
      <c r="H45" s="129">
        <f t="shared" si="1"/>
        <v>3.2361884101779901</v>
      </c>
    </row>
    <row r="46" spans="2:9" ht="14.25" x14ac:dyDescent="0.2">
      <c r="B46" s="21">
        <v>2014</v>
      </c>
      <c r="C46" s="132"/>
      <c r="D46" s="134">
        <v>56993</v>
      </c>
      <c r="E46" s="121">
        <v>711</v>
      </c>
      <c r="F46" s="129">
        <f t="shared" si="0"/>
        <v>12.47521625462776</v>
      </c>
      <c r="G46" s="121">
        <v>163</v>
      </c>
      <c r="H46" s="129">
        <f t="shared" si="1"/>
        <v>2.8600003509202887</v>
      </c>
    </row>
    <row r="47" spans="2:9" ht="14.25" x14ac:dyDescent="0.2">
      <c r="B47" s="21"/>
      <c r="C47" s="132"/>
      <c r="D47" s="134"/>
      <c r="E47" s="121"/>
      <c r="F47" s="129"/>
      <c r="G47" s="121"/>
      <c r="H47" s="129"/>
    </row>
    <row r="48" spans="2:9" ht="14.25" x14ac:dyDescent="0.2">
      <c r="B48" s="21">
        <v>2015</v>
      </c>
      <c r="C48" s="132"/>
      <c r="D48" s="134">
        <v>59054</v>
      </c>
      <c r="E48" s="121">
        <v>649</v>
      </c>
      <c r="F48" s="129">
        <f>(E48/D48)*1000</f>
        <v>10.989941409557355</v>
      </c>
      <c r="G48" s="121">
        <v>170</v>
      </c>
      <c r="H48" s="129">
        <f>(G48/D48)*1000</f>
        <v>2.8787211704541606</v>
      </c>
    </row>
    <row r="49" spans="1:11" s="6" customFormat="1" x14ac:dyDescent="0.2">
      <c r="B49" s="21">
        <v>2016</v>
      </c>
      <c r="D49" s="134">
        <v>61331</v>
      </c>
      <c r="E49" s="121">
        <v>660</v>
      </c>
      <c r="F49" s="129">
        <f>(E49/D49)*1000</f>
        <v>10.761278961699631</v>
      </c>
      <c r="G49" s="121">
        <v>193</v>
      </c>
      <c r="H49" s="129">
        <f>(G49/D49)*1000</f>
        <v>3.1468588478909525</v>
      </c>
    </row>
    <row r="50" spans="1:11" x14ac:dyDescent="0.2">
      <c r="B50" s="135">
        <v>2017</v>
      </c>
      <c r="C50" s="5"/>
      <c r="D50" s="136">
        <v>63115</v>
      </c>
      <c r="E50" s="137">
        <v>625</v>
      </c>
      <c r="F50" s="138">
        <f>(E50/D50)*1000</f>
        <v>9.9025588211993973</v>
      </c>
      <c r="G50" s="137">
        <v>216</v>
      </c>
      <c r="H50" s="138">
        <f>(G50/D50)*1000</f>
        <v>3.4223243286065119</v>
      </c>
    </row>
    <row r="51" spans="1:11" ht="15" x14ac:dyDescent="0.2">
      <c r="A51" s="139"/>
      <c r="B51" s="140" t="s">
        <v>42</v>
      </c>
      <c r="C51" s="141"/>
    </row>
    <row r="52" spans="1:11" ht="15" customHeight="1" x14ac:dyDescent="0.2">
      <c r="A52" s="139"/>
      <c r="B52" s="194" t="s">
        <v>77</v>
      </c>
      <c r="C52" s="194"/>
      <c r="D52" s="194"/>
      <c r="E52" s="194"/>
      <c r="F52" s="194"/>
      <c r="G52" s="194"/>
      <c r="H52" s="194"/>
    </row>
    <row r="53" spans="1:11" ht="15" customHeight="1" x14ac:dyDescent="0.2">
      <c r="A53" s="139"/>
      <c r="B53" s="194"/>
      <c r="C53" s="194"/>
      <c r="D53" s="194"/>
      <c r="E53" s="194"/>
      <c r="F53" s="194"/>
      <c r="G53" s="194"/>
      <c r="H53" s="194"/>
    </row>
    <row r="54" spans="1:11" ht="15" customHeight="1" x14ac:dyDescent="0.2">
      <c r="A54" s="139"/>
      <c r="B54" s="194" t="s">
        <v>68</v>
      </c>
      <c r="C54" s="194"/>
      <c r="D54" s="194"/>
      <c r="E54" s="194"/>
      <c r="F54" s="194"/>
      <c r="G54" s="194"/>
      <c r="H54" s="194"/>
    </row>
    <row r="55" spans="1:11" x14ac:dyDescent="0.2">
      <c r="B55" s="194"/>
      <c r="C55" s="194"/>
      <c r="D55" s="194"/>
      <c r="E55" s="194"/>
      <c r="F55" s="194"/>
      <c r="G55" s="194"/>
      <c r="H55" s="194"/>
    </row>
    <row r="56" spans="1:11" ht="15" x14ac:dyDescent="0.2">
      <c r="B56" s="142" t="s">
        <v>69</v>
      </c>
      <c r="C56" s="143"/>
    </row>
    <row r="57" spans="1:11" ht="15" x14ac:dyDescent="0.2">
      <c r="B57" s="142"/>
      <c r="C57" s="143"/>
    </row>
    <row r="58" spans="1:11" x14ac:dyDescent="0.2">
      <c r="B58" s="75" t="s">
        <v>34</v>
      </c>
      <c r="C58" s="6"/>
      <c r="D58" s="6"/>
      <c r="E58" s="6"/>
      <c r="F58" s="6"/>
    </row>
    <row r="61" spans="1:11" x14ac:dyDescent="0.2">
      <c r="A61" s="51"/>
      <c r="B61" s="2"/>
      <c r="C61" s="51"/>
      <c r="D61" s="51"/>
      <c r="E61" s="51"/>
      <c r="F61" s="51"/>
      <c r="G61" s="51"/>
      <c r="H61" s="51"/>
      <c r="I61" s="51"/>
      <c r="J61" s="51"/>
      <c r="K61" s="51"/>
    </row>
    <row r="62" spans="1:11" x14ac:dyDescent="0.2">
      <c r="A62" s="2"/>
      <c r="B62" s="2"/>
      <c r="C62" s="2"/>
      <c r="D62" s="2"/>
      <c r="E62" s="2"/>
      <c r="F62" s="2"/>
      <c r="G62" s="2"/>
      <c r="H62" s="2"/>
      <c r="I62" s="2"/>
    </row>
    <row r="63" spans="1:11" x14ac:dyDescent="0.2">
      <c r="B63" s="2"/>
      <c r="C63" s="2"/>
      <c r="D63" s="2"/>
      <c r="E63" s="2"/>
      <c r="F63" s="2"/>
      <c r="G63" s="2"/>
      <c r="H63" s="2"/>
    </row>
  </sheetData>
  <mergeCells count="4">
    <mergeCell ref="C8:H8"/>
    <mergeCell ref="G10:H10"/>
    <mergeCell ref="B52:H53"/>
    <mergeCell ref="B54:H55"/>
  </mergeCells>
  <pageMargins left="0.7" right="0.7" top="0.75" bottom="0.75" header="0.3" footer="0.3"/>
  <pageSetup scale="91" orientation="portrait" r:id="rId1"/>
  <ignoredErrors>
    <ignoredError sqref="B9:J11 B12:E12 G12 B13:E39 G17:J17 I12:J12 G13 I13:J13 G14 I14:J14 G15 I15:J15 G16 I16:J16 G23:J23 G18 I18:J18 G19 I19:J19 G20 I20:J20 G21 I21:J21 G22 I22:J22 G29:J29 G24 I24:J24 G25 I25:J25 G26 I26:J26 G27 I27:J27 G28 I28:J28 G35:H35 G30 I30:J30 G31 I31:J31 G32 I32:J32 G33 I33:J33 G34 I34:J34 G41:J41 G36 I36:J36 G37 I37:J37 G38 I38:J38 G39 I39:J39 I40:J40 I42:J42 G43 I43:J43 C43:E43 B41:E42 B40 D40:E40 D8:J8 J35" numberStoredAsText="1"/>
  </ignoredErrors>
  <drawing r:id="rId2"/>
  <legacyDrawing r:id="rId3"/>
  <oleObjects>
    <mc:AlternateContent xmlns:mc="http://schemas.openxmlformats.org/markup-compatibility/2006">
      <mc:Choice Requires="x14">
        <oleObject progId="MSPhotoEd.3" shapeId="5123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57150</xdr:rowOff>
              </from>
              <to>
                <xdr:col>1</xdr:col>
                <xdr:colOff>304800</xdr:colOff>
                <xdr:row>3</xdr:row>
                <xdr:rowOff>9525</xdr:rowOff>
              </to>
            </anchor>
          </objectPr>
        </oleObject>
      </mc:Choice>
      <mc:Fallback>
        <oleObject progId="MSPhotoEd.3" shapeId="512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K34"/>
  <sheetViews>
    <sheetView workbookViewId="0">
      <selection activeCell="F2" sqref="F2"/>
    </sheetView>
  </sheetViews>
  <sheetFormatPr defaultRowHeight="12.75" x14ac:dyDescent="0.2"/>
  <cols>
    <col min="1" max="1" width="9.140625" style="1"/>
    <col min="2" max="2" width="7.7109375" style="1" customWidth="1"/>
    <col min="3" max="3" width="9.140625" style="1"/>
    <col min="4" max="4" width="3.5703125" style="1" customWidth="1"/>
    <col min="5" max="5" width="17.7109375" style="1" customWidth="1"/>
    <col min="6" max="6" width="18.28515625" style="1" customWidth="1"/>
    <col min="7" max="7" width="15.140625" style="1" customWidth="1"/>
    <col min="8" max="9" width="9.140625" style="1"/>
    <col min="10" max="10" width="9.140625" style="1" customWidth="1"/>
    <col min="11" max="16384" width="9.140625" style="1"/>
  </cols>
  <sheetData>
    <row r="3" spans="2:11" x14ac:dyDescent="0.2">
      <c r="I3" s="3" t="s">
        <v>98</v>
      </c>
      <c r="K3" s="3"/>
    </row>
    <row r="9" spans="2:11" x14ac:dyDescent="0.2">
      <c r="B9" s="56" t="s">
        <v>70</v>
      </c>
      <c r="C9" s="184" t="s">
        <v>103</v>
      </c>
      <c r="D9" s="184"/>
      <c r="E9" s="184"/>
      <c r="F9" s="184"/>
      <c r="G9" s="184"/>
      <c r="H9" s="52"/>
      <c r="I9" s="52"/>
      <c r="J9" s="52"/>
    </row>
    <row r="10" spans="2:11" ht="21.75" customHeight="1" x14ac:dyDescent="0.2"/>
    <row r="11" spans="2:11" ht="38.25" x14ac:dyDescent="0.2">
      <c r="B11" s="18"/>
      <c r="C11" s="55" t="s">
        <v>71</v>
      </c>
      <c r="D11" s="55"/>
      <c r="E11" s="146" t="s">
        <v>72</v>
      </c>
      <c r="F11" s="147" t="s">
        <v>74</v>
      </c>
      <c r="G11" s="147" t="s">
        <v>73</v>
      </c>
    </row>
    <row r="12" spans="2:11" x14ac:dyDescent="0.2">
      <c r="B12" s="18"/>
      <c r="C12" s="16">
        <v>2002</v>
      </c>
      <c r="D12" s="16"/>
      <c r="E12" s="18">
        <v>13.7</v>
      </c>
      <c r="F12" s="19">
        <v>8.6</v>
      </c>
      <c r="G12" s="19">
        <v>15.3</v>
      </c>
    </row>
    <row r="13" spans="2:11" x14ac:dyDescent="0.2">
      <c r="B13" s="6"/>
      <c r="C13" s="16">
        <v>2003</v>
      </c>
      <c r="D13" s="16"/>
      <c r="E13" s="18">
        <v>4.8</v>
      </c>
      <c r="F13" s="35">
        <v>4.8</v>
      </c>
      <c r="G13" s="148">
        <v>8</v>
      </c>
    </row>
    <row r="14" spans="2:11" x14ac:dyDescent="0.2">
      <c r="B14" s="6"/>
      <c r="C14" s="16">
        <v>2004</v>
      </c>
      <c r="D14" s="6"/>
      <c r="E14" s="18">
        <v>6.4</v>
      </c>
      <c r="F14" s="35">
        <v>4.8</v>
      </c>
      <c r="G14" s="35">
        <v>17.399999999999999</v>
      </c>
    </row>
    <row r="15" spans="2:11" x14ac:dyDescent="0.2">
      <c r="B15" s="6"/>
      <c r="C15" s="16">
        <v>2005</v>
      </c>
      <c r="D15" s="21"/>
      <c r="E15" s="31">
        <v>7</v>
      </c>
      <c r="F15" s="35">
        <v>2.8</v>
      </c>
      <c r="G15" s="35" t="s">
        <v>81</v>
      </c>
    </row>
    <row r="16" spans="2:11" x14ac:dyDescent="0.2">
      <c r="B16" s="6"/>
      <c r="C16" s="16">
        <v>2006</v>
      </c>
      <c r="D16" s="21"/>
      <c r="E16" s="18">
        <v>8.6999999999999993</v>
      </c>
      <c r="F16" s="35">
        <v>8.6999999999999993</v>
      </c>
      <c r="G16" s="35">
        <v>18.5</v>
      </c>
    </row>
    <row r="17" spans="2:8" x14ac:dyDescent="0.2">
      <c r="B17" s="6"/>
      <c r="C17" s="16">
        <v>2007</v>
      </c>
      <c r="D17" s="6"/>
      <c r="E17" s="18">
        <v>8.3000000000000007</v>
      </c>
      <c r="F17" s="35">
        <v>8.3000000000000007</v>
      </c>
      <c r="G17" s="35">
        <v>12.4</v>
      </c>
    </row>
    <row r="18" spans="2:8" x14ac:dyDescent="0.2">
      <c r="C18" s="16">
        <v>2008</v>
      </c>
      <c r="D18" s="21"/>
      <c r="E18" s="18">
        <v>2.5</v>
      </c>
      <c r="F18" s="35">
        <v>2.5</v>
      </c>
      <c r="G18" s="35">
        <v>7.6</v>
      </c>
    </row>
    <row r="19" spans="2:8" x14ac:dyDescent="0.2">
      <c r="C19" s="16">
        <v>2009</v>
      </c>
      <c r="D19" s="6"/>
      <c r="E19" s="18">
        <v>3.7</v>
      </c>
      <c r="F19" s="35">
        <v>3.7</v>
      </c>
      <c r="G19" s="35">
        <v>6.2</v>
      </c>
    </row>
    <row r="20" spans="2:8" x14ac:dyDescent="0.2">
      <c r="C20" s="149">
        <v>2010</v>
      </c>
      <c r="D20" s="6"/>
      <c r="E20" s="18">
        <v>2.5</v>
      </c>
      <c r="F20" s="35">
        <v>2.5</v>
      </c>
      <c r="G20" s="35">
        <v>6.1</v>
      </c>
    </row>
    <row r="21" spans="2:8" x14ac:dyDescent="0.2">
      <c r="C21" s="149">
        <v>2011</v>
      </c>
      <c r="D21" s="6"/>
      <c r="E21" s="18">
        <v>6.3</v>
      </c>
      <c r="F21" s="35">
        <v>6.3</v>
      </c>
      <c r="G21" s="35">
        <v>7.6</v>
      </c>
    </row>
    <row r="22" spans="2:8" x14ac:dyDescent="0.2">
      <c r="C22" s="149">
        <v>2012</v>
      </c>
      <c r="D22" s="6"/>
      <c r="E22" s="31">
        <v>4</v>
      </c>
      <c r="F22" s="148">
        <v>4</v>
      </c>
      <c r="G22" s="35">
        <v>6.3</v>
      </c>
    </row>
    <row r="23" spans="2:8" x14ac:dyDescent="0.2">
      <c r="C23" s="149">
        <v>2013</v>
      </c>
      <c r="D23" s="6"/>
      <c r="E23" s="31">
        <v>2.9</v>
      </c>
      <c r="F23" s="35">
        <v>2.9</v>
      </c>
      <c r="G23" s="35">
        <v>8.6</v>
      </c>
    </row>
    <row r="24" spans="2:8" x14ac:dyDescent="0.2">
      <c r="C24" s="149">
        <v>2014</v>
      </c>
      <c r="D24" s="6"/>
      <c r="E24" s="31">
        <v>4.2</v>
      </c>
      <c r="F24" s="150">
        <v>4.2</v>
      </c>
      <c r="G24" s="18">
        <v>8.4</v>
      </c>
    </row>
    <row r="25" spans="2:8" x14ac:dyDescent="0.2">
      <c r="C25" s="149">
        <v>2015</v>
      </c>
      <c r="D25" s="6"/>
      <c r="E25" s="31">
        <v>0</v>
      </c>
      <c r="F25" s="148">
        <v>0</v>
      </c>
      <c r="G25" s="148">
        <v>3</v>
      </c>
    </row>
    <row r="26" spans="2:8" x14ac:dyDescent="0.2">
      <c r="C26" s="149">
        <v>2016</v>
      </c>
      <c r="D26" s="6"/>
      <c r="E26" s="31">
        <v>1.5</v>
      </c>
      <c r="F26" s="148">
        <v>1.5</v>
      </c>
      <c r="G26" s="148">
        <v>9</v>
      </c>
    </row>
    <row r="27" spans="2:8" x14ac:dyDescent="0.2">
      <c r="C27" s="151">
        <v>2017</v>
      </c>
      <c r="D27" s="5"/>
      <c r="E27" s="152">
        <v>1.4</v>
      </c>
      <c r="F27" s="153">
        <v>1.4</v>
      </c>
      <c r="G27" s="153">
        <v>9</v>
      </c>
    </row>
    <row r="28" spans="2:8" x14ac:dyDescent="0.2">
      <c r="C28" s="149"/>
      <c r="D28" s="6"/>
      <c r="E28" s="31"/>
      <c r="F28" s="31"/>
      <c r="G28" s="31"/>
    </row>
    <row r="29" spans="2:8" ht="15" x14ac:dyDescent="0.2">
      <c r="B29" s="140" t="s">
        <v>42</v>
      </c>
      <c r="C29" s="18"/>
      <c r="D29" s="6"/>
      <c r="E29" s="6"/>
      <c r="F29" s="6"/>
      <c r="G29" s="6"/>
      <c r="H29" s="6"/>
    </row>
    <row r="30" spans="2:8" s="6" customFormat="1" ht="15" x14ac:dyDescent="0.2">
      <c r="B30" s="144" t="s">
        <v>67</v>
      </c>
      <c r="C30" s="18"/>
    </row>
    <row r="31" spans="2:8" ht="15" x14ac:dyDescent="0.2">
      <c r="B31" s="142" t="s">
        <v>75</v>
      </c>
      <c r="C31" s="76"/>
      <c r="D31" s="6"/>
      <c r="E31" s="6"/>
      <c r="F31" s="6"/>
      <c r="G31" s="6"/>
      <c r="H31" s="6"/>
    </row>
    <row r="32" spans="2:8" ht="15" x14ac:dyDescent="0.25">
      <c r="B32" s="145" t="s">
        <v>76</v>
      </c>
    </row>
    <row r="34" spans="2:2" x14ac:dyDescent="0.2">
      <c r="B34" s="75" t="s">
        <v>79</v>
      </c>
    </row>
  </sheetData>
  <mergeCells count="1">
    <mergeCell ref="C9:G9"/>
  </mergeCells>
  <pageMargins left="0.7" right="0.7" top="0.75" bottom="0.75" header="0.3" footer="0.3"/>
  <pageSetup orientation="portrait" r:id="rId1"/>
  <ignoredErrors>
    <ignoredError sqref="G15" numberStoredAsText="1"/>
  </ignoredErrors>
  <drawing r:id="rId2"/>
  <legacyDrawing r:id="rId3"/>
  <oleObjects>
    <mc:AlternateContent xmlns:mc="http://schemas.openxmlformats.org/markup-compatibility/2006">
      <mc:Choice Requires="x14">
        <oleObject progId="MSPhotoEd.3" shapeId="8194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38100</xdr:rowOff>
              </from>
              <to>
                <xdr:col>1</xdr:col>
                <xdr:colOff>400050</xdr:colOff>
                <xdr:row>3</xdr:row>
                <xdr:rowOff>38100</xdr:rowOff>
              </to>
            </anchor>
          </objectPr>
        </oleObject>
      </mc:Choice>
      <mc:Fallback>
        <oleObject progId="MSPhotoEd.3" shapeId="8194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K60"/>
  <sheetViews>
    <sheetView zoomScaleNormal="100" workbookViewId="0">
      <selection activeCell="D2" sqref="D2"/>
    </sheetView>
  </sheetViews>
  <sheetFormatPr defaultRowHeight="12.75" x14ac:dyDescent="0.2"/>
  <cols>
    <col min="1" max="1" width="9.140625" style="1"/>
    <col min="2" max="6" width="13.7109375" style="1" customWidth="1"/>
    <col min="7" max="16384" width="9.140625" style="1"/>
  </cols>
  <sheetData>
    <row r="3" spans="2:10" x14ac:dyDescent="0.2">
      <c r="G3" s="3" t="s">
        <v>98</v>
      </c>
      <c r="J3" s="3"/>
    </row>
    <row r="8" spans="2:10" x14ac:dyDescent="0.2">
      <c r="B8" s="154" t="s">
        <v>62</v>
      </c>
      <c r="C8" s="184" t="s">
        <v>104</v>
      </c>
      <c r="D8" s="184"/>
      <c r="E8" s="184"/>
      <c r="F8" s="184"/>
    </row>
    <row r="11" spans="2:10" ht="27" x14ac:dyDescent="0.2">
      <c r="B11" s="155" t="s">
        <v>39</v>
      </c>
      <c r="C11" s="155" t="s">
        <v>43</v>
      </c>
      <c r="D11" s="155" t="s">
        <v>44</v>
      </c>
      <c r="E11" s="155" t="s">
        <v>45</v>
      </c>
      <c r="F11" s="155" t="s">
        <v>46</v>
      </c>
    </row>
    <row r="12" spans="2:10" ht="14.25" x14ac:dyDescent="0.2">
      <c r="B12" s="16">
        <v>1985</v>
      </c>
      <c r="C12" s="156">
        <v>176</v>
      </c>
      <c r="D12" s="157">
        <f>(176/20800)*1000</f>
        <v>8.4615384615384617</v>
      </c>
      <c r="E12" s="158" t="s">
        <v>47</v>
      </c>
      <c r="F12" s="158" t="s">
        <v>47</v>
      </c>
    </row>
    <row r="13" spans="2:10" ht="14.25" x14ac:dyDescent="0.2">
      <c r="B13" s="16">
        <v>1986</v>
      </c>
      <c r="C13" s="156"/>
      <c r="D13" s="157"/>
      <c r="E13" s="158" t="s">
        <v>48</v>
      </c>
      <c r="F13" s="158" t="s">
        <v>47</v>
      </c>
    </row>
    <row r="14" spans="2:10" ht="14.25" x14ac:dyDescent="0.2">
      <c r="B14" s="16">
        <v>1987</v>
      </c>
      <c r="C14" s="156">
        <v>279</v>
      </c>
      <c r="D14" s="157">
        <f>(279/22300)*1000</f>
        <v>12.511210762331839</v>
      </c>
      <c r="E14" s="156">
        <v>80</v>
      </c>
      <c r="F14" s="158" t="s">
        <v>47</v>
      </c>
    </row>
    <row r="15" spans="2:10" ht="14.25" x14ac:dyDescent="0.2">
      <c r="B15" s="16">
        <v>1988</v>
      </c>
      <c r="C15" s="156">
        <v>254</v>
      </c>
      <c r="D15" s="157">
        <f>(254/23700)*1000</f>
        <v>10.717299578059073</v>
      </c>
      <c r="E15" s="156">
        <v>102</v>
      </c>
      <c r="F15" s="158" t="s">
        <v>47</v>
      </c>
    </row>
    <row r="16" spans="2:10" x14ac:dyDescent="0.2">
      <c r="B16" s="16">
        <v>1989</v>
      </c>
      <c r="C16" s="156">
        <v>267</v>
      </c>
      <c r="D16" s="157">
        <f>(267/25000)*1000</f>
        <v>10.68</v>
      </c>
      <c r="E16" s="156">
        <v>140</v>
      </c>
      <c r="F16" s="156">
        <v>76</v>
      </c>
    </row>
    <row r="17" spans="1:6" x14ac:dyDescent="0.2">
      <c r="B17" s="16">
        <v>1990</v>
      </c>
      <c r="C17" s="156">
        <v>274</v>
      </c>
      <c r="D17" s="157">
        <f>(274/26300)*1000</f>
        <v>10.418250950570341</v>
      </c>
      <c r="E17" s="156">
        <v>131</v>
      </c>
      <c r="F17" s="156">
        <v>110</v>
      </c>
    </row>
    <row r="18" spans="1:6" x14ac:dyDescent="0.2">
      <c r="B18" s="16"/>
      <c r="C18" s="156"/>
      <c r="D18" s="157"/>
      <c r="E18" s="156"/>
      <c r="F18" s="156"/>
    </row>
    <row r="19" spans="1:6" x14ac:dyDescent="0.2">
      <c r="B19" s="16">
        <v>1991</v>
      </c>
      <c r="C19" s="156">
        <v>279</v>
      </c>
      <c r="D19" s="157">
        <f>(279/27500)*1000</f>
        <v>10.145454545454546</v>
      </c>
      <c r="E19" s="156">
        <v>38</v>
      </c>
      <c r="F19" s="156">
        <v>153</v>
      </c>
    </row>
    <row r="20" spans="1:6" x14ac:dyDescent="0.2">
      <c r="B20" s="16">
        <v>1992</v>
      </c>
      <c r="C20" s="156">
        <v>261</v>
      </c>
      <c r="D20" s="157">
        <f>(261/28700)*1000</f>
        <v>9.094076655052266</v>
      </c>
      <c r="E20" s="156">
        <v>121</v>
      </c>
      <c r="F20" s="156">
        <v>71</v>
      </c>
    </row>
    <row r="21" spans="1:6" x14ac:dyDescent="0.2">
      <c r="B21" s="16">
        <v>1993</v>
      </c>
      <c r="C21" s="156">
        <v>245</v>
      </c>
      <c r="D21" s="157">
        <f>(245/30000)*1000</f>
        <v>8.1666666666666661</v>
      </c>
      <c r="E21" s="156">
        <v>164</v>
      </c>
      <c r="F21" s="156">
        <v>77</v>
      </c>
    </row>
    <row r="22" spans="1:6" x14ac:dyDescent="0.2">
      <c r="B22" s="16">
        <v>1994</v>
      </c>
      <c r="C22" s="156">
        <v>237</v>
      </c>
      <c r="D22" s="157">
        <f>(237/31300)*1000</f>
        <v>7.5718849840255587</v>
      </c>
      <c r="E22" s="156">
        <v>149</v>
      </c>
      <c r="F22" s="156">
        <v>69</v>
      </c>
    </row>
    <row r="23" spans="1:6" x14ac:dyDescent="0.2">
      <c r="B23" s="16">
        <v>1995</v>
      </c>
      <c r="C23" s="156">
        <v>289</v>
      </c>
      <c r="D23" s="157">
        <f>(289/32600)*1000</f>
        <v>8.8650306748466257</v>
      </c>
      <c r="E23" s="159">
        <v>140</v>
      </c>
      <c r="F23" s="159">
        <v>26</v>
      </c>
    </row>
    <row r="24" spans="1:6" x14ac:dyDescent="0.2">
      <c r="B24" s="16"/>
      <c r="C24" s="156"/>
      <c r="D24" s="157"/>
      <c r="E24" s="159"/>
      <c r="F24" s="159"/>
    </row>
    <row r="25" spans="1:6" x14ac:dyDescent="0.2">
      <c r="B25" s="16">
        <v>1996</v>
      </c>
      <c r="C25" s="156">
        <v>300</v>
      </c>
      <c r="D25" s="157">
        <f>(300/34300)*1000</f>
        <v>8.7463556851311957</v>
      </c>
      <c r="E25" s="159">
        <v>144</v>
      </c>
      <c r="F25" s="160">
        <v>34</v>
      </c>
    </row>
    <row r="26" spans="1:6" x14ac:dyDescent="0.2">
      <c r="B26" s="16">
        <v>1997</v>
      </c>
      <c r="C26" s="156">
        <v>310</v>
      </c>
      <c r="D26" s="157">
        <f>(310/35900)*1000</f>
        <v>8.6350974930362128</v>
      </c>
      <c r="E26" s="159">
        <v>151</v>
      </c>
      <c r="F26" s="160">
        <v>40</v>
      </c>
    </row>
    <row r="27" spans="1:6" x14ac:dyDescent="0.2">
      <c r="B27" s="16">
        <v>1998</v>
      </c>
      <c r="C27" s="156">
        <v>300</v>
      </c>
      <c r="D27" s="157">
        <f>(300/38100)*1000</f>
        <v>7.8740157480314963</v>
      </c>
      <c r="E27" s="159">
        <v>168</v>
      </c>
      <c r="F27" s="160">
        <v>76</v>
      </c>
    </row>
    <row r="28" spans="1:6" x14ac:dyDescent="0.2">
      <c r="A28" s="6"/>
      <c r="B28" s="16">
        <v>1999</v>
      </c>
      <c r="C28" s="156">
        <v>375</v>
      </c>
      <c r="D28" s="161">
        <f>(414/39000)*1000</f>
        <v>10.615384615384615</v>
      </c>
      <c r="E28" s="159">
        <v>156</v>
      </c>
      <c r="F28" s="160">
        <v>64</v>
      </c>
    </row>
    <row r="29" spans="1:6" x14ac:dyDescent="0.2">
      <c r="A29" s="6"/>
      <c r="B29" s="16">
        <v>2000</v>
      </c>
      <c r="C29" s="156"/>
      <c r="D29" s="157"/>
      <c r="E29" s="156">
        <v>94</v>
      </c>
      <c r="F29" s="160" t="s">
        <v>65</v>
      </c>
    </row>
    <row r="30" spans="1:6" ht="14.25" x14ac:dyDescent="0.2">
      <c r="A30" s="6"/>
      <c r="B30" s="16">
        <v>2000</v>
      </c>
      <c r="C30" s="159">
        <v>414</v>
      </c>
      <c r="D30" s="157">
        <f>(341/40200)*1000</f>
        <v>8.4825870646766166</v>
      </c>
      <c r="E30" s="156">
        <v>161</v>
      </c>
      <c r="F30" s="158" t="s">
        <v>65</v>
      </c>
    </row>
    <row r="31" spans="1:6" ht="14.25" x14ac:dyDescent="0.2">
      <c r="A31" s="6"/>
      <c r="B31" s="16"/>
      <c r="C31" s="159"/>
      <c r="D31" s="157"/>
      <c r="E31" s="156"/>
      <c r="F31" s="158"/>
    </row>
    <row r="32" spans="1:6" ht="14.25" x14ac:dyDescent="0.2">
      <c r="A32" s="6"/>
      <c r="B32" s="16">
        <v>2001</v>
      </c>
      <c r="C32" s="156">
        <v>341</v>
      </c>
      <c r="D32" s="157">
        <f>(321/41400)*1000</f>
        <v>7.7536231884057969</v>
      </c>
      <c r="E32" s="156">
        <v>170</v>
      </c>
      <c r="F32" s="158" t="s">
        <v>65</v>
      </c>
    </row>
    <row r="33" spans="1:7" ht="14.25" x14ac:dyDescent="0.2">
      <c r="A33" s="6"/>
      <c r="B33" s="16">
        <v>2002</v>
      </c>
      <c r="C33" s="156">
        <v>321</v>
      </c>
      <c r="D33" s="157">
        <f>(321/42500)*1000</f>
        <v>7.5529411764705889</v>
      </c>
      <c r="E33" s="156">
        <v>193</v>
      </c>
      <c r="F33" s="158" t="s">
        <v>65</v>
      </c>
    </row>
    <row r="34" spans="1:7" ht="14.25" x14ac:dyDescent="0.2">
      <c r="A34" s="6"/>
      <c r="B34" s="16">
        <v>2003</v>
      </c>
      <c r="C34" s="156">
        <v>344</v>
      </c>
      <c r="D34" s="157">
        <f>(344/43600)*1000</f>
        <v>7.8899082568807346</v>
      </c>
      <c r="E34" s="156">
        <v>175</v>
      </c>
      <c r="F34" s="158" t="s">
        <v>65</v>
      </c>
    </row>
    <row r="35" spans="1:7" ht="14.25" x14ac:dyDescent="0.2">
      <c r="A35" s="6"/>
      <c r="B35" s="16">
        <v>2004</v>
      </c>
      <c r="C35" s="162">
        <v>337</v>
      </c>
      <c r="D35" s="157">
        <f>(337/44200)*1000</f>
        <v>7.6244343891402711</v>
      </c>
      <c r="E35" s="156">
        <v>171</v>
      </c>
      <c r="F35" s="158" t="s">
        <v>65</v>
      </c>
    </row>
    <row r="36" spans="1:7" x14ac:dyDescent="0.2">
      <c r="A36" s="6"/>
      <c r="B36" s="16">
        <v>2005</v>
      </c>
      <c r="C36" s="162">
        <v>418</v>
      </c>
      <c r="D36" s="157">
        <f>(418/48400)*1000</f>
        <v>8.6363636363636367</v>
      </c>
      <c r="E36" s="159">
        <v>200</v>
      </c>
      <c r="F36" s="160">
        <v>145</v>
      </c>
    </row>
    <row r="37" spans="1:7" x14ac:dyDescent="0.2">
      <c r="A37" s="6"/>
      <c r="B37" s="16"/>
      <c r="C37" s="162"/>
      <c r="D37" s="157"/>
      <c r="E37" s="159"/>
      <c r="F37" s="160"/>
    </row>
    <row r="38" spans="1:7" x14ac:dyDescent="0.2">
      <c r="A38" s="6"/>
      <c r="B38" s="16">
        <v>2006</v>
      </c>
      <c r="C38" s="159">
        <v>529</v>
      </c>
      <c r="D38" s="157">
        <f>(529/52000)*1000</f>
        <v>10.173076923076923</v>
      </c>
      <c r="E38" s="159">
        <v>222</v>
      </c>
      <c r="F38" s="160">
        <v>158</v>
      </c>
    </row>
    <row r="39" spans="1:7" x14ac:dyDescent="0.2">
      <c r="A39" s="6"/>
      <c r="B39" s="16">
        <v>2007</v>
      </c>
      <c r="C39" s="156">
        <v>482</v>
      </c>
      <c r="D39" s="157">
        <v>8.9</v>
      </c>
      <c r="E39" s="159">
        <v>229</v>
      </c>
      <c r="F39" s="160">
        <v>162</v>
      </c>
    </row>
    <row r="40" spans="1:7" x14ac:dyDescent="0.2">
      <c r="A40" s="6"/>
      <c r="B40" s="16">
        <v>2008</v>
      </c>
      <c r="C40" s="156">
        <v>487</v>
      </c>
      <c r="D40" s="157">
        <v>8.6999999999999993</v>
      </c>
      <c r="E40" s="159">
        <v>215</v>
      </c>
      <c r="F40" s="160">
        <v>196</v>
      </c>
    </row>
    <row r="41" spans="1:7" x14ac:dyDescent="0.2">
      <c r="A41" s="6"/>
      <c r="B41" s="16">
        <v>2009</v>
      </c>
      <c r="C41" s="156">
        <v>554</v>
      </c>
      <c r="D41" s="157">
        <v>9.9</v>
      </c>
      <c r="E41" s="159">
        <v>232</v>
      </c>
      <c r="F41" s="160">
        <v>93</v>
      </c>
    </row>
    <row r="42" spans="1:7" ht="14.25" x14ac:dyDescent="0.2">
      <c r="A42" s="6"/>
      <c r="B42" s="16">
        <v>2010</v>
      </c>
      <c r="C42" s="163">
        <v>530</v>
      </c>
      <c r="D42" s="157">
        <v>9.6</v>
      </c>
      <c r="E42" s="162">
        <v>268</v>
      </c>
      <c r="F42" s="164" t="s">
        <v>65</v>
      </c>
    </row>
    <row r="43" spans="1:7" ht="14.25" x14ac:dyDescent="0.2">
      <c r="A43" s="6"/>
      <c r="B43" s="16"/>
      <c r="C43" s="163"/>
      <c r="D43" s="157"/>
      <c r="E43" s="162"/>
      <c r="F43" s="164"/>
    </row>
    <row r="44" spans="1:7" ht="14.25" x14ac:dyDescent="0.2">
      <c r="A44" s="6"/>
      <c r="B44" s="16">
        <v>2011</v>
      </c>
      <c r="C44" s="163">
        <v>533</v>
      </c>
      <c r="D44" s="157">
        <f>(533/55277)*1000</f>
        <v>9.6423467264866023</v>
      </c>
      <c r="E44" s="162" t="s">
        <v>65</v>
      </c>
      <c r="F44" s="164" t="s">
        <v>65</v>
      </c>
    </row>
    <row r="45" spans="1:7" ht="14.25" x14ac:dyDescent="0.2">
      <c r="A45" s="6"/>
      <c r="B45" s="16">
        <v>2012</v>
      </c>
      <c r="C45" s="163">
        <v>473</v>
      </c>
      <c r="D45" s="157">
        <f>(473/56124)*1000</f>
        <v>8.4277670871641366</v>
      </c>
      <c r="E45" s="162" t="s">
        <v>65</v>
      </c>
      <c r="F45" s="164" t="s">
        <v>65</v>
      </c>
    </row>
    <row r="46" spans="1:7" ht="14.25" x14ac:dyDescent="0.2">
      <c r="A46" s="6"/>
      <c r="B46" s="16">
        <v>2013</v>
      </c>
      <c r="C46" s="163">
        <v>527</v>
      </c>
      <c r="D46" s="157">
        <f>(527/56239)*1000</f>
        <v>9.3707213855153881</v>
      </c>
      <c r="E46" s="162" t="s">
        <v>65</v>
      </c>
      <c r="F46" s="164" t="s">
        <v>65</v>
      </c>
    </row>
    <row r="47" spans="1:7" x14ac:dyDescent="0.2">
      <c r="A47" s="6"/>
      <c r="B47" s="16">
        <v>2014</v>
      </c>
      <c r="C47" s="163">
        <v>452</v>
      </c>
      <c r="D47" s="157">
        <f>(452/56992)*1000</f>
        <v>7.9309376754632224</v>
      </c>
      <c r="E47" s="127" t="s">
        <v>65</v>
      </c>
      <c r="F47" s="127" t="s">
        <v>65</v>
      </c>
    </row>
    <row r="48" spans="1:7" s="6" customFormat="1" x14ac:dyDescent="0.2">
      <c r="B48" s="16">
        <v>2015</v>
      </c>
      <c r="C48" s="163">
        <v>468</v>
      </c>
      <c r="D48" s="157">
        <f>(468/59054)*1000</f>
        <v>7.9249500457208661</v>
      </c>
      <c r="E48" s="127" t="s">
        <v>65</v>
      </c>
      <c r="F48" s="127" t="s">
        <v>65</v>
      </c>
      <c r="G48" s="1"/>
    </row>
    <row r="49" spans="1:11" s="6" customFormat="1" x14ac:dyDescent="0.2">
      <c r="B49" s="16"/>
      <c r="C49" s="163"/>
      <c r="D49" s="157"/>
      <c r="E49" s="127"/>
      <c r="F49" s="127"/>
      <c r="G49" s="1"/>
    </row>
    <row r="50" spans="1:11" s="6" customFormat="1" x14ac:dyDescent="0.2">
      <c r="B50" s="16">
        <v>2016</v>
      </c>
      <c r="C50" s="163">
        <v>493</v>
      </c>
      <c r="D50" s="157">
        <v>8.1</v>
      </c>
      <c r="E50" s="127" t="s">
        <v>65</v>
      </c>
      <c r="F50" s="127" t="s">
        <v>65</v>
      </c>
      <c r="G50" s="1"/>
    </row>
    <row r="51" spans="1:11" x14ac:dyDescent="0.2">
      <c r="A51" s="6"/>
      <c r="B51" s="58">
        <v>2017</v>
      </c>
      <c r="C51" s="165">
        <v>513</v>
      </c>
      <c r="D51" s="166">
        <f>(513/63415)*1000</f>
        <v>8.089568714026651</v>
      </c>
      <c r="E51" s="167" t="s">
        <v>65</v>
      </c>
      <c r="F51" s="167" t="s">
        <v>65</v>
      </c>
    </row>
    <row r="52" spans="1:11" ht="14.25" x14ac:dyDescent="0.2">
      <c r="A52" s="6"/>
      <c r="B52" s="16"/>
      <c r="C52" s="163"/>
      <c r="D52" s="157"/>
      <c r="E52" s="162"/>
      <c r="F52" s="164"/>
    </row>
    <row r="53" spans="1:11" x14ac:dyDescent="0.2">
      <c r="A53" s="6"/>
      <c r="B53" s="141" t="s">
        <v>42</v>
      </c>
      <c r="C53" s="156"/>
      <c r="D53" s="156"/>
      <c r="E53" s="159"/>
      <c r="F53" s="159"/>
    </row>
    <row r="54" spans="1:11" x14ac:dyDescent="0.2">
      <c r="A54" s="6"/>
      <c r="B54" s="1" t="s">
        <v>49</v>
      </c>
      <c r="C54" s="6"/>
      <c r="D54" s="6"/>
      <c r="E54" s="6"/>
      <c r="F54" s="6"/>
    </row>
    <row r="55" spans="1:11" ht="14.25" x14ac:dyDescent="0.2">
      <c r="A55" s="168"/>
      <c r="B55" s="1" t="s">
        <v>50</v>
      </c>
    </row>
    <row r="56" spans="1:11" ht="14.25" x14ac:dyDescent="0.2">
      <c r="A56" s="168"/>
    </row>
    <row r="57" spans="1:11" ht="14.25" x14ac:dyDescent="0.2">
      <c r="A57" s="168"/>
      <c r="B57" s="143" t="s">
        <v>51</v>
      </c>
    </row>
    <row r="58" spans="1:11" ht="14.25" x14ac:dyDescent="0.2">
      <c r="A58" s="168"/>
      <c r="B58" s="169"/>
    </row>
    <row r="59" spans="1:11" ht="12.75" customHeight="1" x14ac:dyDescent="0.2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pans="1:11" x14ac:dyDescent="0.2">
      <c r="A60" s="2"/>
      <c r="B60" s="2"/>
      <c r="C60" s="2"/>
      <c r="D60" s="2"/>
      <c r="E60" s="2"/>
      <c r="F60" s="2"/>
      <c r="G60" s="2"/>
    </row>
  </sheetData>
  <mergeCells count="1">
    <mergeCell ref="C8:F8"/>
  </mergeCells>
  <pageMargins left="0.7" right="0.7" top="0.75" bottom="0.75" header="0.3" footer="0.3"/>
  <pageSetup orientation="portrait" r:id="rId1"/>
  <ignoredErrors>
    <ignoredError sqref="B9:F28 B36:F40 B29:E29 B53:F57 B44:D44 B42:E42 B30:E30 B31:E35 B8 D8:F8 B41 D41:F41" numberStoredAsText="1"/>
  </ignoredErrors>
  <drawing r:id="rId2"/>
  <legacyDrawing r:id="rId3"/>
  <oleObjects>
    <mc:AlternateContent xmlns:mc="http://schemas.openxmlformats.org/markup-compatibility/2006">
      <mc:Choice Requires="x14">
        <oleObject progId="MSPhotoEd.3" shapeId="6146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28575</xdr:rowOff>
              </from>
              <to>
                <xdr:col>1</xdr:col>
                <xdr:colOff>390525</xdr:colOff>
                <xdr:row>3</xdr:row>
                <xdr:rowOff>85725</xdr:rowOff>
              </to>
            </anchor>
          </objectPr>
        </oleObject>
      </mc:Choice>
      <mc:Fallback>
        <oleObject progId="MSPhotoEd.3" shapeId="6146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O65"/>
  <sheetViews>
    <sheetView zoomScaleNormal="100" workbookViewId="0">
      <selection activeCell="H2" sqref="H2"/>
    </sheetView>
  </sheetViews>
  <sheetFormatPr defaultRowHeight="12.75" x14ac:dyDescent="0.2"/>
  <cols>
    <col min="1" max="1" width="1.42578125" style="1" customWidth="1"/>
    <col min="2" max="2" width="11.7109375" style="1" customWidth="1"/>
    <col min="3" max="3" width="5.140625" style="1" bestFit="1" customWidth="1"/>
    <col min="4" max="6" width="6.28515625" style="1" bestFit="1" customWidth="1"/>
    <col min="7" max="7" width="5.5703125" style="1" bestFit="1" customWidth="1"/>
    <col min="8" max="8" width="5.7109375" style="1" bestFit="1" customWidth="1"/>
    <col min="9" max="9" width="5" style="1" bestFit="1" customWidth="1"/>
    <col min="10" max="10" width="4.85546875" style="1" bestFit="1" customWidth="1"/>
    <col min="11" max="11" width="5.42578125" style="1" bestFit="1" customWidth="1"/>
    <col min="12" max="12" width="4.85546875" style="1" bestFit="1" customWidth="1"/>
    <col min="13" max="14" width="4.7109375" style="1" bestFit="1" customWidth="1"/>
    <col min="15" max="15" width="6.28515625" style="1" customWidth="1"/>
    <col min="16" max="16" width="2.7109375" style="1" customWidth="1"/>
    <col min="17" max="16384" width="9.140625" style="1"/>
  </cols>
  <sheetData>
    <row r="3" spans="2:15" x14ac:dyDescent="0.2">
      <c r="E3" s="3"/>
      <c r="O3" s="3" t="s">
        <v>98</v>
      </c>
    </row>
    <row r="8" spans="2:15" x14ac:dyDescent="0.2">
      <c r="B8" s="113" t="s">
        <v>63</v>
      </c>
      <c r="C8" s="184" t="s">
        <v>105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</row>
    <row r="9" spans="2:15" x14ac:dyDescent="0.2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</row>
    <row r="10" spans="2:15" x14ac:dyDescent="0.2">
      <c r="G10" s="6"/>
      <c r="H10" s="6"/>
      <c r="I10" s="6"/>
      <c r="J10" s="6"/>
      <c r="K10" s="6"/>
      <c r="L10" s="6"/>
      <c r="M10" s="5"/>
      <c r="N10" s="5"/>
      <c r="O10" s="5"/>
    </row>
    <row r="11" spans="2:15" x14ac:dyDescent="0.2">
      <c r="B11" s="170"/>
      <c r="C11" s="171" t="s">
        <v>52</v>
      </c>
      <c r="D11" s="171" t="s">
        <v>53</v>
      </c>
      <c r="E11" s="171" t="s">
        <v>54</v>
      </c>
      <c r="F11" s="171" t="s">
        <v>9</v>
      </c>
      <c r="G11" s="171" t="s">
        <v>55</v>
      </c>
      <c r="H11" s="171" t="s">
        <v>11</v>
      </c>
      <c r="I11" s="171" t="s">
        <v>12</v>
      </c>
      <c r="J11" s="171" t="s">
        <v>56</v>
      </c>
      <c r="K11" s="171" t="s">
        <v>57</v>
      </c>
      <c r="L11" s="171" t="s">
        <v>58</v>
      </c>
      <c r="M11" s="12" t="s">
        <v>59</v>
      </c>
      <c r="N11" s="12" t="s">
        <v>60</v>
      </c>
      <c r="O11" s="171" t="s">
        <v>5</v>
      </c>
    </row>
    <row r="12" spans="2:15" x14ac:dyDescent="0.2">
      <c r="B12" s="172"/>
      <c r="C12" s="54"/>
      <c r="D12" s="54"/>
      <c r="E12" s="54"/>
      <c r="F12" s="54"/>
      <c r="G12" s="78"/>
      <c r="H12" s="78"/>
      <c r="I12" s="173"/>
      <c r="J12" s="173"/>
      <c r="K12" s="173"/>
      <c r="L12" s="173"/>
      <c r="M12" s="173"/>
      <c r="N12" s="16"/>
    </row>
    <row r="13" spans="2:15" x14ac:dyDescent="0.2">
      <c r="B13" s="83" t="s">
        <v>37</v>
      </c>
      <c r="C13" s="174"/>
      <c r="D13" s="22"/>
      <c r="E13" s="174"/>
      <c r="F13" s="22"/>
      <c r="G13" s="174"/>
      <c r="H13" s="22"/>
      <c r="I13" s="22"/>
      <c r="J13" s="33"/>
      <c r="K13" s="33"/>
      <c r="L13" s="33"/>
      <c r="M13" s="33"/>
      <c r="N13" s="33"/>
      <c r="O13" s="23"/>
    </row>
    <row r="14" spans="2:15" x14ac:dyDescent="0.2">
      <c r="B14" s="37">
        <v>2007</v>
      </c>
      <c r="C14" s="174">
        <v>66</v>
      </c>
      <c r="D14" s="33">
        <v>68</v>
      </c>
      <c r="E14" s="175">
        <v>65</v>
      </c>
      <c r="F14" s="33">
        <v>47</v>
      </c>
      <c r="G14" s="174">
        <v>59</v>
      </c>
      <c r="H14" s="33">
        <v>55</v>
      </c>
      <c r="I14" s="33">
        <v>66</v>
      </c>
      <c r="J14" s="33">
        <v>76</v>
      </c>
      <c r="K14" s="33">
        <v>70</v>
      </c>
      <c r="L14" s="33">
        <v>62</v>
      </c>
      <c r="M14" s="33">
        <v>57</v>
      </c>
      <c r="N14" s="34">
        <v>53</v>
      </c>
      <c r="O14" s="176">
        <f t="shared" ref="O14:O18" si="0">SUM(C14:N14)</f>
        <v>744</v>
      </c>
    </row>
    <row r="15" spans="2:15" x14ac:dyDescent="0.2">
      <c r="B15" s="37">
        <v>2008</v>
      </c>
      <c r="C15" s="174">
        <v>62</v>
      </c>
      <c r="D15" s="33">
        <v>65</v>
      </c>
      <c r="E15" s="175">
        <v>61</v>
      </c>
      <c r="F15" s="33">
        <v>54</v>
      </c>
      <c r="G15" s="174">
        <v>57</v>
      </c>
      <c r="H15" s="33">
        <v>77</v>
      </c>
      <c r="I15" s="33">
        <v>75</v>
      </c>
      <c r="J15" s="33">
        <v>77</v>
      </c>
      <c r="K15" s="33">
        <v>76</v>
      </c>
      <c r="L15" s="33">
        <v>61</v>
      </c>
      <c r="M15" s="33">
        <v>62</v>
      </c>
      <c r="N15" s="34">
        <v>66</v>
      </c>
      <c r="O15" s="176">
        <f t="shared" si="0"/>
        <v>793</v>
      </c>
    </row>
    <row r="16" spans="2:15" x14ac:dyDescent="0.2">
      <c r="B16" s="37">
        <v>2009</v>
      </c>
      <c r="C16" s="174">
        <v>67</v>
      </c>
      <c r="D16" s="33">
        <v>61</v>
      </c>
      <c r="E16" s="175">
        <v>68</v>
      </c>
      <c r="F16" s="33">
        <v>66</v>
      </c>
      <c r="G16" s="174">
        <v>67</v>
      </c>
      <c r="H16" s="33">
        <v>70</v>
      </c>
      <c r="I16" s="33">
        <v>63</v>
      </c>
      <c r="J16" s="33">
        <v>72</v>
      </c>
      <c r="K16" s="33">
        <v>85</v>
      </c>
      <c r="L16" s="33">
        <v>83</v>
      </c>
      <c r="M16" s="33">
        <v>46</v>
      </c>
      <c r="N16" s="34">
        <v>76</v>
      </c>
      <c r="O16" s="176">
        <f t="shared" si="0"/>
        <v>824</v>
      </c>
    </row>
    <row r="17" spans="2:15" x14ac:dyDescent="0.2">
      <c r="B17" s="18">
        <v>2010</v>
      </c>
      <c r="C17" s="174">
        <v>58</v>
      </c>
      <c r="D17" s="33">
        <v>65</v>
      </c>
      <c r="E17" s="175">
        <v>75</v>
      </c>
      <c r="F17" s="33">
        <v>67</v>
      </c>
      <c r="G17" s="175">
        <v>61</v>
      </c>
      <c r="H17" s="33">
        <v>63</v>
      </c>
      <c r="I17" s="33">
        <v>70</v>
      </c>
      <c r="J17" s="33">
        <v>67</v>
      </c>
      <c r="K17" s="33">
        <v>79</v>
      </c>
      <c r="L17" s="33">
        <v>82</v>
      </c>
      <c r="M17" s="33">
        <v>72</v>
      </c>
      <c r="N17" s="34">
        <v>62</v>
      </c>
      <c r="O17" s="176">
        <f t="shared" si="0"/>
        <v>821</v>
      </c>
    </row>
    <row r="18" spans="2:15" x14ac:dyDescent="0.2">
      <c r="B18" s="18">
        <v>2011</v>
      </c>
      <c r="C18" s="174">
        <v>70</v>
      </c>
      <c r="D18" s="33">
        <v>62</v>
      </c>
      <c r="E18" s="175">
        <v>59</v>
      </c>
      <c r="F18" s="33">
        <v>44</v>
      </c>
      <c r="G18" s="175">
        <v>63</v>
      </c>
      <c r="H18" s="33">
        <v>60</v>
      </c>
      <c r="I18" s="33">
        <v>79</v>
      </c>
      <c r="J18" s="33">
        <v>74</v>
      </c>
      <c r="K18" s="33">
        <v>81</v>
      </c>
      <c r="L18" s="33">
        <v>68</v>
      </c>
      <c r="M18" s="33">
        <v>69</v>
      </c>
      <c r="N18" s="34">
        <v>71</v>
      </c>
      <c r="O18" s="176">
        <f t="shared" si="0"/>
        <v>800</v>
      </c>
    </row>
    <row r="19" spans="2:15" x14ac:dyDescent="0.2">
      <c r="B19" s="18">
        <v>2012</v>
      </c>
      <c r="C19" s="174">
        <v>60</v>
      </c>
      <c r="D19" s="33">
        <v>52</v>
      </c>
      <c r="E19" s="175">
        <v>59</v>
      </c>
      <c r="F19" s="33">
        <v>64</v>
      </c>
      <c r="G19" s="175">
        <v>64</v>
      </c>
      <c r="H19" s="33">
        <v>44</v>
      </c>
      <c r="I19" s="33">
        <v>73</v>
      </c>
      <c r="J19" s="33">
        <v>79</v>
      </c>
      <c r="K19" s="33">
        <v>64</v>
      </c>
      <c r="L19" s="33">
        <v>73</v>
      </c>
      <c r="M19" s="33">
        <v>63</v>
      </c>
      <c r="N19" s="34">
        <v>70</v>
      </c>
      <c r="O19" s="176">
        <f t="shared" ref="O19" si="1">SUM(C19:N19)</f>
        <v>765</v>
      </c>
    </row>
    <row r="20" spans="2:15" ht="14.25" customHeight="1" x14ac:dyDescent="0.2">
      <c r="B20" s="18">
        <v>2013</v>
      </c>
      <c r="C20" s="174">
        <v>78</v>
      </c>
      <c r="D20" s="33">
        <v>64</v>
      </c>
      <c r="E20" s="175">
        <v>57</v>
      </c>
      <c r="F20" s="33">
        <v>54</v>
      </c>
      <c r="G20" s="175">
        <v>49</v>
      </c>
      <c r="H20" s="33">
        <v>44</v>
      </c>
      <c r="I20" s="33">
        <v>53</v>
      </c>
      <c r="J20" s="33">
        <v>67</v>
      </c>
      <c r="K20" s="33">
        <v>60</v>
      </c>
      <c r="L20" s="33">
        <v>65</v>
      </c>
      <c r="M20" s="33">
        <v>55</v>
      </c>
      <c r="N20" s="34">
        <v>59</v>
      </c>
      <c r="O20" s="176">
        <f t="shared" ref="O20:O24" si="2">SUM(C20:N20)</f>
        <v>705</v>
      </c>
    </row>
    <row r="21" spans="2:15" ht="14.25" customHeight="1" x14ac:dyDescent="0.2">
      <c r="B21" s="18">
        <v>2014</v>
      </c>
      <c r="C21" s="174">
        <v>57</v>
      </c>
      <c r="D21" s="33">
        <v>57</v>
      </c>
      <c r="E21" s="175">
        <v>54</v>
      </c>
      <c r="F21" s="33">
        <v>53</v>
      </c>
      <c r="G21" s="175">
        <v>45</v>
      </c>
      <c r="H21" s="33">
        <v>51</v>
      </c>
      <c r="I21" s="33">
        <v>57</v>
      </c>
      <c r="J21" s="33">
        <v>59</v>
      </c>
      <c r="K21" s="33">
        <v>67</v>
      </c>
      <c r="L21" s="33">
        <v>76</v>
      </c>
      <c r="M21" s="33">
        <v>63</v>
      </c>
      <c r="N21" s="34">
        <v>72</v>
      </c>
      <c r="O21" s="176">
        <f t="shared" si="2"/>
        <v>711</v>
      </c>
    </row>
    <row r="22" spans="2:15" ht="14.25" customHeight="1" x14ac:dyDescent="0.2">
      <c r="B22" s="18">
        <v>2015</v>
      </c>
      <c r="C22" s="174">
        <v>56</v>
      </c>
      <c r="D22" s="33">
        <v>42</v>
      </c>
      <c r="E22" s="175">
        <v>58</v>
      </c>
      <c r="F22" s="33">
        <v>49</v>
      </c>
      <c r="G22" s="175">
        <v>62</v>
      </c>
      <c r="H22" s="33">
        <v>44</v>
      </c>
      <c r="I22" s="33">
        <v>44</v>
      </c>
      <c r="J22" s="33">
        <v>67</v>
      </c>
      <c r="K22" s="33">
        <v>60</v>
      </c>
      <c r="L22" s="33">
        <v>59</v>
      </c>
      <c r="M22" s="33">
        <v>53</v>
      </c>
      <c r="N22" s="34">
        <v>55</v>
      </c>
      <c r="O22" s="176">
        <f t="shared" si="2"/>
        <v>649</v>
      </c>
    </row>
    <row r="23" spans="2:15" x14ac:dyDescent="0.2">
      <c r="B23" s="18">
        <v>2016</v>
      </c>
      <c r="C23" s="174">
        <v>54</v>
      </c>
      <c r="D23" s="33">
        <v>46</v>
      </c>
      <c r="E23" s="175">
        <v>56</v>
      </c>
      <c r="F23" s="33">
        <v>48</v>
      </c>
      <c r="G23" s="175">
        <v>60</v>
      </c>
      <c r="H23" s="33">
        <v>52</v>
      </c>
      <c r="I23" s="33">
        <v>56</v>
      </c>
      <c r="J23" s="33">
        <v>45</v>
      </c>
      <c r="K23" s="33">
        <v>63</v>
      </c>
      <c r="L23" s="33">
        <v>69</v>
      </c>
      <c r="M23" s="33">
        <v>59</v>
      </c>
      <c r="N23" s="34">
        <v>52</v>
      </c>
      <c r="O23" s="176">
        <f t="shared" si="2"/>
        <v>660</v>
      </c>
    </row>
    <row r="24" spans="2:15" x14ac:dyDescent="0.2">
      <c r="B24" s="18">
        <v>2017</v>
      </c>
      <c r="C24" s="174">
        <v>52</v>
      </c>
      <c r="D24" s="33">
        <v>38</v>
      </c>
      <c r="E24" s="175">
        <v>56</v>
      </c>
      <c r="F24" s="33">
        <v>55</v>
      </c>
      <c r="G24" s="175">
        <v>48</v>
      </c>
      <c r="H24" s="33">
        <v>51</v>
      </c>
      <c r="I24" s="33">
        <v>50</v>
      </c>
      <c r="J24" s="33">
        <v>62</v>
      </c>
      <c r="K24" s="33">
        <v>46</v>
      </c>
      <c r="L24" s="33">
        <v>66</v>
      </c>
      <c r="M24" s="33">
        <v>51</v>
      </c>
      <c r="N24" s="34">
        <v>50</v>
      </c>
      <c r="O24" s="176">
        <f t="shared" si="2"/>
        <v>625</v>
      </c>
    </row>
    <row r="25" spans="2:15" x14ac:dyDescent="0.2">
      <c r="B25" s="18"/>
      <c r="C25" s="174"/>
      <c r="D25" s="33"/>
      <c r="E25" s="175"/>
      <c r="F25" s="33"/>
      <c r="G25" s="175"/>
      <c r="H25" s="33"/>
      <c r="I25" s="33"/>
      <c r="J25" s="33"/>
      <c r="K25" s="33"/>
      <c r="L25" s="33"/>
      <c r="M25" s="33"/>
      <c r="N25" s="176"/>
      <c r="O25" s="176"/>
    </row>
    <row r="26" spans="2:15" x14ac:dyDescent="0.2">
      <c r="B26" s="83" t="s">
        <v>38</v>
      </c>
      <c r="C26" s="174"/>
      <c r="D26" s="22"/>
      <c r="E26" s="174"/>
      <c r="F26" s="22"/>
      <c r="G26" s="174"/>
      <c r="H26" s="22"/>
      <c r="I26" s="22"/>
      <c r="J26" s="33"/>
      <c r="K26" s="33"/>
      <c r="L26" s="33"/>
      <c r="M26" s="33"/>
      <c r="N26" s="33"/>
      <c r="O26" s="176"/>
    </row>
    <row r="27" spans="2:15" x14ac:dyDescent="0.2">
      <c r="B27" s="18">
        <v>2007</v>
      </c>
      <c r="C27" s="174">
        <v>9</v>
      </c>
      <c r="D27" s="33">
        <v>15</v>
      </c>
      <c r="E27" s="175">
        <v>15</v>
      </c>
      <c r="F27" s="33">
        <v>18</v>
      </c>
      <c r="G27" s="174">
        <v>12</v>
      </c>
      <c r="H27" s="33">
        <v>12</v>
      </c>
      <c r="I27" s="33">
        <v>15</v>
      </c>
      <c r="J27" s="33">
        <v>17</v>
      </c>
      <c r="K27" s="33">
        <v>13</v>
      </c>
      <c r="L27" s="33">
        <v>14</v>
      </c>
      <c r="M27" s="33">
        <v>8</v>
      </c>
      <c r="N27" s="33">
        <v>12</v>
      </c>
      <c r="O27" s="176">
        <f t="shared" ref="O27:O34" si="3">SUM(C27:N27)</f>
        <v>160</v>
      </c>
    </row>
    <row r="28" spans="2:15" x14ac:dyDescent="0.2">
      <c r="B28" s="18">
        <v>2008</v>
      </c>
      <c r="C28" s="174">
        <v>18</v>
      </c>
      <c r="D28" s="33">
        <v>17</v>
      </c>
      <c r="E28" s="174">
        <v>15</v>
      </c>
      <c r="F28" s="33">
        <v>15</v>
      </c>
      <c r="G28" s="174">
        <v>14</v>
      </c>
      <c r="H28" s="33">
        <v>13</v>
      </c>
      <c r="I28" s="33">
        <v>11</v>
      </c>
      <c r="J28" s="33">
        <v>14</v>
      </c>
      <c r="K28" s="33">
        <v>10</v>
      </c>
      <c r="L28" s="33">
        <v>17</v>
      </c>
      <c r="M28" s="33">
        <v>11</v>
      </c>
      <c r="N28" s="33">
        <v>11</v>
      </c>
      <c r="O28" s="176">
        <f t="shared" si="3"/>
        <v>166</v>
      </c>
    </row>
    <row r="29" spans="2:15" x14ac:dyDescent="0.2">
      <c r="B29" s="18">
        <v>2009</v>
      </c>
      <c r="C29" s="174">
        <v>15</v>
      </c>
      <c r="D29" s="33">
        <v>13</v>
      </c>
      <c r="E29" s="174">
        <v>12</v>
      </c>
      <c r="F29" s="33">
        <v>12</v>
      </c>
      <c r="G29" s="174">
        <v>8</v>
      </c>
      <c r="H29" s="33">
        <v>10</v>
      </c>
      <c r="I29" s="33">
        <v>18</v>
      </c>
      <c r="J29" s="33">
        <v>16</v>
      </c>
      <c r="K29" s="33">
        <v>13</v>
      </c>
      <c r="L29" s="33">
        <v>12</v>
      </c>
      <c r="M29" s="33">
        <v>14</v>
      </c>
      <c r="N29" s="33">
        <v>9</v>
      </c>
      <c r="O29" s="176">
        <v>177</v>
      </c>
    </row>
    <row r="30" spans="2:15" x14ac:dyDescent="0.2">
      <c r="B30" s="18">
        <v>2010</v>
      </c>
      <c r="C30" s="174">
        <v>8</v>
      </c>
      <c r="D30" s="33">
        <v>12</v>
      </c>
      <c r="E30" s="174">
        <v>11</v>
      </c>
      <c r="F30" s="33">
        <v>5</v>
      </c>
      <c r="G30" s="174">
        <v>10</v>
      </c>
      <c r="H30" s="33">
        <v>21</v>
      </c>
      <c r="I30" s="33">
        <v>11</v>
      </c>
      <c r="J30" s="33">
        <v>16</v>
      </c>
      <c r="K30" s="33">
        <v>14</v>
      </c>
      <c r="L30" s="33">
        <v>16</v>
      </c>
      <c r="M30" s="33">
        <v>10</v>
      </c>
      <c r="N30" s="33">
        <v>18</v>
      </c>
      <c r="O30" s="176">
        <v>164</v>
      </c>
    </row>
    <row r="31" spans="2:15" x14ac:dyDescent="0.2">
      <c r="B31" s="18">
        <v>2011</v>
      </c>
      <c r="C31" s="174">
        <v>16</v>
      </c>
      <c r="D31" s="33">
        <v>17</v>
      </c>
      <c r="E31" s="174">
        <v>15</v>
      </c>
      <c r="F31" s="33">
        <v>11</v>
      </c>
      <c r="G31" s="174">
        <v>15</v>
      </c>
      <c r="H31" s="33">
        <v>16</v>
      </c>
      <c r="I31" s="33">
        <v>10</v>
      </c>
      <c r="J31" s="33">
        <v>15</v>
      </c>
      <c r="K31" s="33">
        <v>18</v>
      </c>
      <c r="L31" s="33">
        <v>13</v>
      </c>
      <c r="M31" s="33">
        <v>16</v>
      </c>
      <c r="N31" s="33">
        <v>14</v>
      </c>
      <c r="O31" s="176">
        <f t="shared" si="3"/>
        <v>176</v>
      </c>
    </row>
    <row r="32" spans="2:15" x14ac:dyDescent="0.2">
      <c r="B32" s="18">
        <v>2012</v>
      </c>
      <c r="C32" s="174">
        <v>18</v>
      </c>
      <c r="D32" s="33">
        <v>17</v>
      </c>
      <c r="E32" s="174">
        <v>15</v>
      </c>
      <c r="F32" s="33">
        <v>16</v>
      </c>
      <c r="G32" s="174">
        <v>12</v>
      </c>
      <c r="H32" s="33">
        <v>13</v>
      </c>
      <c r="I32" s="33">
        <v>16</v>
      </c>
      <c r="J32" s="33">
        <v>21</v>
      </c>
      <c r="K32" s="33">
        <v>14</v>
      </c>
      <c r="L32" s="33">
        <v>16</v>
      </c>
      <c r="M32" s="33">
        <v>12</v>
      </c>
      <c r="N32" s="33">
        <v>14</v>
      </c>
      <c r="O32" s="176">
        <f t="shared" si="3"/>
        <v>184</v>
      </c>
    </row>
    <row r="33" spans="2:15" x14ac:dyDescent="0.2">
      <c r="B33" s="18">
        <v>2013</v>
      </c>
      <c r="C33" s="174">
        <v>15</v>
      </c>
      <c r="D33" s="33">
        <v>18</v>
      </c>
      <c r="E33" s="174">
        <v>14</v>
      </c>
      <c r="F33" s="33">
        <v>12</v>
      </c>
      <c r="G33" s="174">
        <v>12</v>
      </c>
      <c r="H33" s="33">
        <v>14</v>
      </c>
      <c r="I33" s="33">
        <v>16</v>
      </c>
      <c r="J33" s="33">
        <v>16</v>
      </c>
      <c r="K33" s="33">
        <v>11</v>
      </c>
      <c r="L33" s="33">
        <v>17</v>
      </c>
      <c r="M33" s="33">
        <v>22</v>
      </c>
      <c r="N33" s="33">
        <v>15</v>
      </c>
      <c r="O33" s="176">
        <f t="shared" si="3"/>
        <v>182</v>
      </c>
    </row>
    <row r="34" spans="2:15" x14ac:dyDescent="0.2">
      <c r="B34" s="18">
        <v>2014</v>
      </c>
      <c r="C34" s="174">
        <v>13</v>
      </c>
      <c r="D34" s="33">
        <v>12</v>
      </c>
      <c r="E34" s="174">
        <v>8</v>
      </c>
      <c r="F34" s="33">
        <v>11</v>
      </c>
      <c r="G34" s="174">
        <v>11</v>
      </c>
      <c r="H34" s="33">
        <v>14</v>
      </c>
      <c r="I34" s="33">
        <v>15</v>
      </c>
      <c r="J34" s="33">
        <v>13</v>
      </c>
      <c r="K34" s="33">
        <v>20</v>
      </c>
      <c r="L34" s="33">
        <v>11</v>
      </c>
      <c r="M34" s="33">
        <v>18</v>
      </c>
      <c r="N34" s="33">
        <v>17</v>
      </c>
      <c r="O34" s="176">
        <f t="shared" si="3"/>
        <v>163</v>
      </c>
    </row>
    <row r="35" spans="2:15" x14ac:dyDescent="0.2">
      <c r="B35" s="18">
        <v>2015</v>
      </c>
      <c r="C35" s="174">
        <v>19</v>
      </c>
      <c r="D35" s="33">
        <v>16</v>
      </c>
      <c r="E35" s="174">
        <v>13</v>
      </c>
      <c r="F35" s="33">
        <v>14</v>
      </c>
      <c r="G35" s="174">
        <v>15</v>
      </c>
      <c r="H35" s="33">
        <v>14</v>
      </c>
      <c r="I35" s="33">
        <v>12</v>
      </c>
      <c r="J35" s="33">
        <v>8</v>
      </c>
      <c r="K35" s="33">
        <v>16</v>
      </c>
      <c r="L35" s="33">
        <v>12</v>
      </c>
      <c r="M35" s="33">
        <v>19</v>
      </c>
      <c r="N35" s="33">
        <v>12</v>
      </c>
      <c r="O35" s="176">
        <f t="shared" ref="O35:O37" si="4">SUM(C35:N35)</f>
        <v>170</v>
      </c>
    </row>
    <row r="36" spans="2:15" x14ac:dyDescent="0.2">
      <c r="B36" s="18">
        <v>2016</v>
      </c>
      <c r="C36" s="174">
        <v>13</v>
      </c>
      <c r="D36" s="33">
        <v>10</v>
      </c>
      <c r="E36" s="174">
        <v>19</v>
      </c>
      <c r="F36" s="33">
        <v>22</v>
      </c>
      <c r="G36" s="174">
        <v>14</v>
      </c>
      <c r="H36" s="33">
        <v>25</v>
      </c>
      <c r="I36" s="33">
        <v>17</v>
      </c>
      <c r="J36" s="33">
        <v>8</v>
      </c>
      <c r="K36" s="33">
        <v>16</v>
      </c>
      <c r="L36" s="33">
        <v>20</v>
      </c>
      <c r="M36" s="33">
        <v>17</v>
      </c>
      <c r="N36" s="33">
        <v>12</v>
      </c>
      <c r="O36" s="176">
        <f t="shared" si="4"/>
        <v>193</v>
      </c>
    </row>
    <row r="37" spans="2:15" x14ac:dyDescent="0.2">
      <c r="B37" s="18">
        <v>2017</v>
      </c>
      <c r="C37" s="174">
        <v>21</v>
      </c>
      <c r="D37" s="33">
        <v>13</v>
      </c>
      <c r="E37" s="174">
        <v>21</v>
      </c>
      <c r="F37" s="33">
        <v>21</v>
      </c>
      <c r="G37" s="174">
        <v>21</v>
      </c>
      <c r="H37" s="33">
        <v>10</v>
      </c>
      <c r="I37" s="33">
        <v>17</v>
      </c>
      <c r="J37" s="33">
        <v>17</v>
      </c>
      <c r="K37" s="33">
        <v>17</v>
      </c>
      <c r="L37" s="33">
        <v>19</v>
      </c>
      <c r="M37" s="33">
        <v>16</v>
      </c>
      <c r="N37" s="33">
        <v>23</v>
      </c>
      <c r="O37" s="176">
        <f t="shared" si="4"/>
        <v>216</v>
      </c>
    </row>
    <row r="38" spans="2:15" x14ac:dyDescent="0.2">
      <c r="B38" s="18"/>
      <c r="C38" s="174"/>
      <c r="D38" s="33"/>
      <c r="E38" s="174"/>
      <c r="F38" s="33"/>
      <c r="G38" s="174"/>
      <c r="H38" s="33"/>
      <c r="I38" s="33"/>
      <c r="J38" s="33"/>
      <c r="K38" s="33"/>
      <c r="L38" s="33"/>
      <c r="M38" s="33"/>
      <c r="N38" s="33"/>
      <c r="O38" s="176"/>
    </row>
    <row r="39" spans="2:15" x14ac:dyDescent="0.2">
      <c r="B39" s="21" t="s">
        <v>61</v>
      </c>
      <c r="C39" s="174"/>
      <c r="D39" s="22"/>
      <c r="E39" s="174"/>
      <c r="F39" s="22"/>
      <c r="G39" s="174"/>
      <c r="H39" s="22"/>
      <c r="I39" s="22"/>
      <c r="J39" s="33"/>
      <c r="K39" s="33"/>
      <c r="L39" s="33"/>
      <c r="M39" s="33"/>
      <c r="N39" s="33"/>
    </row>
    <row r="40" spans="2:15" x14ac:dyDescent="0.2">
      <c r="B40" s="37">
        <v>2007</v>
      </c>
      <c r="C40" s="177">
        <v>27</v>
      </c>
      <c r="D40" s="33">
        <v>48</v>
      </c>
      <c r="E40" s="174">
        <v>39</v>
      </c>
      <c r="F40" s="33">
        <v>35</v>
      </c>
      <c r="G40" s="174">
        <v>49</v>
      </c>
      <c r="H40" s="33">
        <v>56</v>
      </c>
      <c r="I40" s="33">
        <v>41</v>
      </c>
      <c r="J40" s="33">
        <v>37</v>
      </c>
      <c r="K40" s="33">
        <v>26</v>
      </c>
      <c r="L40" s="33">
        <v>26</v>
      </c>
      <c r="M40" s="33">
        <v>54</v>
      </c>
      <c r="N40" s="33">
        <v>44</v>
      </c>
      <c r="O40" s="176">
        <f t="shared" ref="O40:O44" si="5">SUM(C40:N40)</f>
        <v>482</v>
      </c>
    </row>
    <row r="41" spans="2:15" x14ac:dyDescent="0.2">
      <c r="B41" s="37">
        <v>2008</v>
      </c>
      <c r="C41" s="177">
        <v>35</v>
      </c>
      <c r="D41" s="33">
        <v>34</v>
      </c>
      <c r="E41" s="174">
        <v>48</v>
      </c>
      <c r="F41" s="33">
        <v>36</v>
      </c>
      <c r="G41" s="174">
        <v>49</v>
      </c>
      <c r="H41" s="33">
        <v>46</v>
      </c>
      <c r="I41" s="33">
        <v>45</v>
      </c>
      <c r="J41" s="33">
        <v>35</v>
      </c>
      <c r="K41" s="33">
        <v>30</v>
      </c>
      <c r="L41" s="33">
        <v>36</v>
      </c>
      <c r="M41" s="33">
        <v>45</v>
      </c>
      <c r="N41" s="33">
        <v>48</v>
      </c>
      <c r="O41" s="176">
        <f t="shared" si="5"/>
        <v>487</v>
      </c>
    </row>
    <row r="42" spans="2:15" x14ac:dyDescent="0.2">
      <c r="B42" s="37">
        <v>2009</v>
      </c>
      <c r="C42" s="177">
        <v>37</v>
      </c>
      <c r="D42" s="33">
        <v>48</v>
      </c>
      <c r="E42" s="174">
        <v>43</v>
      </c>
      <c r="F42" s="33">
        <f>50+1</f>
        <v>51</v>
      </c>
      <c r="G42" s="174">
        <f>57+1</f>
        <v>58</v>
      </c>
      <c r="H42" s="33">
        <f>47+2</f>
        <v>49</v>
      </c>
      <c r="I42" s="33">
        <f>37+1</f>
        <v>38</v>
      </c>
      <c r="J42" s="33">
        <f>56+1</f>
        <v>57</v>
      </c>
      <c r="K42" s="33">
        <f>23+1</f>
        <v>24</v>
      </c>
      <c r="L42" s="33">
        <v>41</v>
      </c>
      <c r="M42" s="33">
        <v>38</v>
      </c>
      <c r="N42" s="33">
        <v>70</v>
      </c>
      <c r="O42" s="176">
        <f t="shared" si="5"/>
        <v>554</v>
      </c>
    </row>
    <row r="43" spans="2:15" x14ac:dyDescent="0.2">
      <c r="B43" s="18">
        <v>2010</v>
      </c>
      <c r="C43" s="177">
        <v>40</v>
      </c>
      <c r="D43" s="33">
        <v>42</v>
      </c>
      <c r="E43" s="174">
        <v>47</v>
      </c>
      <c r="F43" s="33">
        <v>40</v>
      </c>
      <c r="G43" s="174">
        <v>45</v>
      </c>
      <c r="H43" s="33">
        <v>45</v>
      </c>
      <c r="I43" s="33">
        <v>59</v>
      </c>
      <c r="J43" s="33">
        <v>52</v>
      </c>
      <c r="K43" s="33">
        <v>35</v>
      </c>
      <c r="L43" s="33">
        <v>32</v>
      </c>
      <c r="M43" s="33">
        <v>36</v>
      </c>
      <c r="N43" s="33">
        <v>57</v>
      </c>
      <c r="O43" s="176">
        <f t="shared" si="5"/>
        <v>530</v>
      </c>
    </row>
    <row r="44" spans="2:15" x14ac:dyDescent="0.2">
      <c r="B44" s="18">
        <v>2011</v>
      </c>
      <c r="C44" s="177">
        <v>34</v>
      </c>
      <c r="D44" s="33">
        <v>42</v>
      </c>
      <c r="E44" s="174">
        <v>57</v>
      </c>
      <c r="F44" s="33">
        <v>59</v>
      </c>
      <c r="G44" s="174">
        <v>50</v>
      </c>
      <c r="H44" s="33">
        <v>44</v>
      </c>
      <c r="I44" s="33">
        <v>52</v>
      </c>
      <c r="J44" s="33">
        <v>34</v>
      </c>
      <c r="K44" s="33">
        <v>32</v>
      </c>
      <c r="L44" s="33">
        <v>45</v>
      </c>
      <c r="M44" s="33">
        <v>35</v>
      </c>
      <c r="N44" s="33">
        <v>49</v>
      </c>
      <c r="O44" s="176">
        <f t="shared" si="5"/>
        <v>533</v>
      </c>
    </row>
    <row r="45" spans="2:15" x14ac:dyDescent="0.2">
      <c r="B45" s="37">
        <v>2012</v>
      </c>
      <c r="C45" s="177">
        <v>38</v>
      </c>
      <c r="D45" s="33">
        <v>41</v>
      </c>
      <c r="E45" s="174">
        <v>43</v>
      </c>
      <c r="F45" s="33">
        <v>38</v>
      </c>
      <c r="G45" s="174">
        <v>47</v>
      </c>
      <c r="H45" s="33">
        <v>53</v>
      </c>
      <c r="I45" s="33">
        <v>44</v>
      </c>
      <c r="J45" s="33">
        <v>24</v>
      </c>
      <c r="K45" s="33">
        <v>35</v>
      </c>
      <c r="L45" s="33">
        <v>25</v>
      </c>
      <c r="M45" s="33">
        <v>32</v>
      </c>
      <c r="N45" s="33">
        <v>53</v>
      </c>
      <c r="O45" s="178">
        <f t="shared" ref="O45:O50" si="6">SUM(C45:N45)</f>
        <v>473</v>
      </c>
    </row>
    <row r="46" spans="2:15" x14ac:dyDescent="0.2">
      <c r="B46" s="37">
        <v>2013</v>
      </c>
      <c r="C46" s="177">
        <v>31</v>
      </c>
      <c r="D46" s="33">
        <v>48</v>
      </c>
      <c r="E46" s="174">
        <v>45</v>
      </c>
      <c r="F46" s="33">
        <v>50</v>
      </c>
      <c r="G46" s="174">
        <v>44</v>
      </c>
      <c r="H46" s="33">
        <v>48</v>
      </c>
      <c r="I46" s="33">
        <v>47</v>
      </c>
      <c r="J46" s="33">
        <v>38</v>
      </c>
      <c r="K46" s="33">
        <v>43</v>
      </c>
      <c r="L46" s="33">
        <v>45</v>
      </c>
      <c r="M46" s="33">
        <v>37</v>
      </c>
      <c r="N46" s="33">
        <v>51</v>
      </c>
      <c r="O46" s="179">
        <f t="shared" si="6"/>
        <v>527</v>
      </c>
    </row>
    <row r="47" spans="2:15" x14ac:dyDescent="0.2">
      <c r="B47" s="37">
        <v>2014</v>
      </c>
      <c r="C47" s="177">
        <v>30</v>
      </c>
      <c r="D47" s="1">
        <v>23</v>
      </c>
      <c r="E47" s="1">
        <v>51</v>
      </c>
      <c r="F47" s="1">
        <v>45</v>
      </c>
      <c r="G47" s="1">
        <v>36</v>
      </c>
      <c r="H47" s="1">
        <v>43</v>
      </c>
      <c r="I47" s="1">
        <v>39</v>
      </c>
      <c r="J47" s="1">
        <v>43</v>
      </c>
      <c r="K47" s="1">
        <v>26</v>
      </c>
      <c r="L47" s="1">
        <v>30</v>
      </c>
      <c r="M47" s="1">
        <v>38</v>
      </c>
      <c r="N47" s="1">
        <v>48</v>
      </c>
      <c r="O47" s="179">
        <f t="shared" si="6"/>
        <v>452</v>
      </c>
    </row>
    <row r="48" spans="2:15" x14ac:dyDescent="0.2">
      <c r="B48" s="37">
        <v>2015</v>
      </c>
      <c r="C48" s="177">
        <v>38</v>
      </c>
      <c r="D48" s="1">
        <v>35</v>
      </c>
      <c r="E48" s="1">
        <v>39</v>
      </c>
      <c r="F48" s="1">
        <v>35</v>
      </c>
      <c r="G48" s="1">
        <v>32</v>
      </c>
      <c r="H48" s="1">
        <v>46</v>
      </c>
      <c r="I48" s="1">
        <v>52</v>
      </c>
      <c r="J48" s="1">
        <v>53</v>
      </c>
      <c r="K48" s="1">
        <v>27</v>
      </c>
      <c r="L48" s="1">
        <v>30</v>
      </c>
      <c r="M48" s="1">
        <v>42</v>
      </c>
      <c r="N48" s="1">
        <v>39</v>
      </c>
      <c r="O48" s="179">
        <f t="shared" si="6"/>
        <v>468</v>
      </c>
    </row>
    <row r="49" spans="2:15" x14ac:dyDescent="0.2">
      <c r="B49" s="37">
        <v>2016</v>
      </c>
      <c r="C49" s="177">
        <v>33</v>
      </c>
      <c r="D49" s="6">
        <v>37</v>
      </c>
      <c r="E49" s="6">
        <v>46</v>
      </c>
      <c r="F49" s="6">
        <v>48</v>
      </c>
      <c r="G49" s="6">
        <v>39</v>
      </c>
      <c r="H49" s="6">
        <v>36</v>
      </c>
      <c r="I49" s="6">
        <v>58</v>
      </c>
      <c r="J49" s="6">
        <v>42</v>
      </c>
      <c r="K49" s="6">
        <v>27</v>
      </c>
      <c r="L49" s="6">
        <v>40</v>
      </c>
      <c r="M49" s="6">
        <v>34</v>
      </c>
      <c r="N49" s="6">
        <v>53</v>
      </c>
      <c r="O49" s="179">
        <f t="shared" si="6"/>
        <v>493</v>
      </c>
    </row>
    <row r="50" spans="2:15" x14ac:dyDescent="0.2">
      <c r="B50" s="180">
        <v>2017</v>
      </c>
      <c r="C50" s="181">
        <v>35</v>
      </c>
      <c r="D50" s="5">
        <v>37</v>
      </c>
      <c r="E50" s="5">
        <v>35</v>
      </c>
      <c r="F50" s="5">
        <v>51</v>
      </c>
      <c r="G50" s="5">
        <v>36</v>
      </c>
      <c r="H50" s="5">
        <v>28</v>
      </c>
      <c r="I50" s="5">
        <v>61</v>
      </c>
      <c r="J50" s="5">
        <v>34</v>
      </c>
      <c r="K50" s="5">
        <v>43</v>
      </c>
      <c r="L50" s="5">
        <v>48</v>
      </c>
      <c r="M50" s="5">
        <v>50</v>
      </c>
      <c r="N50" s="5">
        <v>55</v>
      </c>
      <c r="O50" s="182">
        <f t="shared" si="6"/>
        <v>513</v>
      </c>
    </row>
    <row r="51" spans="2:15" x14ac:dyDescent="0.2">
      <c r="B51" s="143" t="s">
        <v>83</v>
      </c>
      <c r="C51" s="128"/>
      <c r="D51" s="183"/>
      <c r="E51" s="128"/>
      <c r="F51" s="183"/>
      <c r="G51" s="128"/>
      <c r="H51" s="128"/>
      <c r="I51" s="128"/>
      <c r="J51" s="128"/>
      <c r="K51" s="128"/>
      <c r="L51" s="128"/>
      <c r="M51" s="128"/>
      <c r="N51" s="128"/>
      <c r="O51" s="128"/>
    </row>
    <row r="52" spans="2:15" x14ac:dyDescent="0.2">
      <c r="C52" s="128"/>
      <c r="D52" s="183"/>
      <c r="E52" s="128"/>
      <c r="F52" s="183"/>
      <c r="G52" s="128"/>
      <c r="H52" s="128"/>
      <c r="I52" s="128"/>
      <c r="J52" s="128"/>
      <c r="K52" s="128"/>
      <c r="L52" s="128"/>
      <c r="M52" s="128"/>
      <c r="N52" s="128"/>
      <c r="O52" s="128"/>
    </row>
    <row r="53" spans="2:15" x14ac:dyDescent="0.2">
      <c r="B53" s="143"/>
      <c r="C53" s="128"/>
      <c r="D53" s="183"/>
      <c r="E53" s="128"/>
      <c r="F53" s="183"/>
      <c r="G53" s="128"/>
      <c r="H53" s="128"/>
      <c r="I53" s="128"/>
      <c r="J53" s="128"/>
      <c r="K53" s="128"/>
      <c r="L53" s="128"/>
      <c r="M53" s="128"/>
      <c r="N53" s="128"/>
      <c r="O53" s="128"/>
    </row>
    <row r="54" spans="2:15" x14ac:dyDescent="0.2">
      <c r="B54" s="143"/>
      <c r="C54" s="128"/>
      <c r="D54" s="183"/>
      <c r="E54" s="128"/>
      <c r="F54" s="183"/>
      <c r="G54" s="128"/>
      <c r="H54" s="128"/>
      <c r="I54" s="128"/>
      <c r="J54" s="128"/>
      <c r="K54" s="128"/>
      <c r="L54" s="128"/>
      <c r="M54" s="128"/>
      <c r="N54" s="128"/>
      <c r="O54" s="128"/>
    </row>
    <row r="55" spans="2:15" x14ac:dyDescent="0.2">
      <c r="B55" s="143"/>
      <c r="C55" s="128"/>
      <c r="D55" s="183"/>
      <c r="E55" s="128"/>
      <c r="F55" s="183"/>
      <c r="G55" s="128"/>
      <c r="H55" s="128"/>
      <c r="I55" s="128"/>
      <c r="J55" s="128"/>
      <c r="K55" s="128"/>
      <c r="L55" s="128"/>
      <c r="M55" s="128"/>
      <c r="N55" s="128"/>
      <c r="O55" s="128"/>
    </row>
    <row r="56" spans="2:15" x14ac:dyDescent="0.2">
      <c r="B56" s="143"/>
      <c r="C56" s="128"/>
      <c r="D56" s="183"/>
      <c r="E56" s="128"/>
      <c r="F56" s="183"/>
      <c r="G56" s="128"/>
      <c r="H56" s="128"/>
      <c r="I56" s="128"/>
      <c r="J56" s="128"/>
      <c r="K56" s="128"/>
      <c r="L56" s="128"/>
      <c r="M56" s="128"/>
      <c r="N56" s="128"/>
      <c r="O56" s="128"/>
    </row>
    <row r="57" spans="2:15" x14ac:dyDescent="0.2">
      <c r="B57" s="143"/>
      <c r="C57" s="128"/>
      <c r="D57" s="183"/>
      <c r="E57" s="128"/>
      <c r="F57" s="183"/>
      <c r="G57" s="128"/>
      <c r="H57" s="128"/>
      <c r="I57" s="128"/>
      <c r="J57" s="128"/>
      <c r="K57" s="128"/>
      <c r="L57" s="128"/>
      <c r="M57" s="128"/>
      <c r="N57" s="128"/>
      <c r="O57" s="128"/>
    </row>
    <row r="58" spans="2:15" x14ac:dyDescent="0.2">
      <c r="B58" s="143"/>
      <c r="C58" s="128"/>
      <c r="D58" s="183"/>
      <c r="E58" s="128"/>
      <c r="F58" s="183"/>
      <c r="G58" s="128"/>
      <c r="H58" s="128"/>
      <c r="I58" s="128"/>
      <c r="J58" s="128"/>
      <c r="K58" s="128"/>
      <c r="L58" s="128"/>
      <c r="M58" s="128"/>
      <c r="N58" s="128"/>
      <c r="O58" s="128"/>
    </row>
    <row r="59" spans="2:15" x14ac:dyDescent="0.2">
      <c r="B59" s="143"/>
      <c r="C59" s="128"/>
      <c r="D59" s="183"/>
      <c r="E59" s="128"/>
      <c r="F59" s="183"/>
      <c r="G59" s="128"/>
      <c r="H59" s="128"/>
      <c r="I59" s="128"/>
      <c r="J59" s="128"/>
      <c r="K59" s="128"/>
      <c r="L59" s="128"/>
      <c r="M59" s="128"/>
      <c r="N59" s="128"/>
      <c r="O59" s="128"/>
    </row>
    <row r="60" spans="2:15" x14ac:dyDescent="0.2">
      <c r="B60" s="143"/>
      <c r="C60" s="128"/>
      <c r="D60" s="183"/>
      <c r="E60" s="128"/>
      <c r="F60" s="183"/>
      <c r="G60" s="128"/>
      <c r="H60" s="128"/>
      <c r="I60" s="128"/>
      <c r="J60" s="128"/>
      <c r="K60" s="128"/>
      <c r="L60" s="128"/>
      <c r="M60" s="128"/>
      <c r="N60" s="128"/>
      <c r="O60" s="128"/>
    </row>
    <row r="64" spans="2:15" x14ac:dyDescent="0.2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5" x14ac:dyDescent="0.2">
      <c r="B65" s="193">
        <v>25</v>
      </c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</row>
  </sheetData>
  <mergeCells count="2">
    <mergeCell ref="C8:O8"/>
    <mergeCell ref="B65:O65"/>
  </mergeCells>
  <pageMargins left="0.7" right="0.7" top="0.75" bottom="0.75" header="0.3" footer="0.3"/>
  <pageSetup scale="86" orientation="portrait" r:id="rId1"/>
  <ignoredErrors>
    <ignoredError sqref="B8" numberStoredAsText="1"/>
    <ignoredError sqref="O14:O18 O27:O28 O40:O41 O31:O37 O20:O24 O43:O50" formulaRange="1"/>
    <ignoredError sqref="O19" formula="1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716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142875</xdr:colOff>
                <xdr:row>3</xdr:row>
                <xdr:rowOff>38100</xdr:rowOff>
              </to>
            </anchor>
          </objectPr>
        </oleObject>
      </mc:Choice>
      <mc:Fallback>
        <oleObject progId="MSPhotoEd.3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2.01</vt:lpstr>
      <vt:lpstr>2.02</vt:lpstr>
      <vt:lpstr>2.03</vt:lpstr>
      <vt:lpstr>2.04</vt:lpstr>
      <vt:lpstr>2.05</vt:lpstr>
      <vt:lpstr>2.05b</vt:lpstr>
      <vt:lpstr>2.06</vt:lpstr>
      <vt:lpstr>2.07</vt:lpstr>
      <vt:lpstr>'2.01'!Print_Area</vt:lpstr>
      <vt:lpstr>'2.02'!Print_Area</vt:lpstr>
      <vt:lpstr>'2.03'!Print_Area</vt:lpstr>
      <vt:lpstr>'2.05'!Print_Area</vt:lpstr>
      <vt:lpstr>'2.06'!Print_Area</vt:lpstr>
      <vt:lpstr>'2.07'!Print_Area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2018-11-30T14:16:37Z</dcterms:modified>
</cp:coreProperties>
</file>